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3820"/>
  <mc:AlternateContent xmlns:mc="http://schemas.openxmlformats.org/markup-compatibility/2006">
    <mc:Choice Requires="x15">
      <x15ac:absPath xmlns:x15ac="http://schemas.microsoft.com/office/spreadsheetml/2010/11/ac" url="https://d.docs.live.net/d15843104667f901/Urban Housing Lab/NahWoh/NaWoh-Webseite/Update 250805/"/>
    </mc:Choice>
  </mc:AlternateContent>
  <xr:revisionPtr revIDLastSave="0" documentId="8_{D34DFDFB-2104-4344-BCCF-1342B97878AB}" xr6:coauthVersionLast="47" xr6:coauthVersionMax="47" xr10:uidLastSave="{00000000-0000-0000-0000-000000000000}"/>
  <bookViews>
    <workbookView xWindow="-5955" yWindow="-38520" windowWidth="21840" windowHeight="37920" xr2:uid="{00000000-000D-0000-FFFF-FFFF00000000}"/>
  </bookViews>
  <sheets>
    <sheet name="LCC-Arbeitsvorlage" sheetId="1" r:id="rId1"/>
  </sheets>
  <externalReferences>
    <externalReference r:id="rId2"/>
  </externalReferences>
  <definedNames>
    <definedName name="Energie_Auswahl">'[1]KT Energieträger'!$B$2:$B$10</definedName>
    <definedName name="KatalogBodenreinigung_Auswahl">[1]KT_Bodenreinigung!$A$2:$A$15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3" i="1" l="1"/>
  <c r="J162" i="1"/>
  <c r="J158" i="1"/>
  <c r="D115" i="1"/>
  <c r="AF165" i="1" s="1"/>
  <c r="O14" i="1"/>
  <c r="L14" i="1"/>
  <c r="O13" i="1"/>
  <c r="L13" i="1"/>
  <c r="O11" i="1"/>
  <c r="L11" i="1"/>
  <c r="O10" i="1"/>
  <c r="L10" i="1"/>
  <c r="O9" i="1"/>
  <c r="L9" i="1"/>
  <c r="O8" i="1"/>
  <c r="L8" i="1"/>
  <c r="L114" i="1"/>
  <c r="O54" i="1"/>
  <c r="L54" i="1"/>
  <c r="U114" i="1"/>
  <c r="U107" i="1"/>
  <c r="U98" i="1"/>
  <c r="U91" i="1"/>
  <c r="R114" i="1"/>
  <c r="R107" i="1"/>
  <c r="R98" i="1"/>
  <c r="R91" i="1"/>
  <c r="R82" i="1"/>
  <c r="L107" i="1"/>
  <c r="L98" i="1"/>
  <c r="L91" i="1"/>
  <c r="L82" i="1"/>
  <c r="AH164" i="1" l="1"/>
  <c r="O53" i="1"/>
  <c r="O52" i="1"/>
  <c r="O51" i="1"/>
  <c r="O49" i="1"/>
  <c r="O48" i="1"/>
  <c r="O47" i="1"/>
  <c r="O46" i="1"/>
  <c r="O45" i="1"/>
  <c r="O43" i="1"/>
  <c r="O42" i="1"/>
  <c r="O41" i="1"/>
  <c r="O40" i="1"/>
  <c r="O38" i="1"/>
  <c r="O37" i="1"/>
  <c r="O36" i="1"/>
  <c r="O35" i="1"/>
  <c r="O34" i="1"/>
  <c r="O33" i="1"/>
  <c r="O32" i="1"/>
  <c r="O30" i="1"/>
  <c r="O29" i="1"/>
  <c r="O28" i="1"/>
  <c r="O27" i="1"/>
  <c r="O26" i="1"/>
  <c r="O25" i="1"/>
  <c r="O24" i="1"/>
  <c r="O23" i="1"/>
  <c r="O22" i="1"/>
  <c r="O20" i="1"/>
  <c r="O19" i="1"/>
  <c r="O18" i="1"/>
  <c r="O17" i="1"/>
  <c r="O16" i="1"/>
  <c r="O15" i="1"/>
  <c r="L81" i="1"/>
  <c r="L80" i="1"/>
  <c r="L79" i="1"/>
  <c r="L78" i="1"/>
  <c r="L77" i="1"/>
  <c r="L76" i="1"/>
  <c r="L75" i="1"/>
  <c r="L73" i="1"/>
  <c r="L72" i="1"/>
  <c r="L71" i="1"/>
  <c r="L70" i="1"/>
  <c r="L69" i="1"/>
  <c r="L67" i="1"/>
  <c r="L66" i="1"/>
  <c r="L65" i="1"/>
  <c r="L64" i="1"/>
  <c r="L62" i="1"/>
  <c r="L61" i="1"/>
  <c r="L60" i="1"/>
  <c r="L59" i="1"/>
  <c r="L58" i="1"/>
  <c r="L53" i="1"/>
  <c r="L52" i="1"/>
  <c r="L51" i="1"/>
  <c r="L49" i="1"/>
  <c r="L48" i="1"/>
  <c r="L47" i="1"/>
  <c r="L46" i="1"/>
  <c r="L45" i="1"/>
  <c r="L43" i="1"/>
  <c r="L42" i="1"/>
  <c r="L41" i="1"/>
  <c r="L40" i="1"/>
  <c r="L38" i="1"/>
  <c r="L37" i="1"/>
  <c r="L36" i="1"/>
  <c r="L35" i="1"/>
  <c r="L34" i="1"/>
  <c r="L33" i="1"/>
  <c r="L32" i="1"/>
  <c r="L30" i="1"/>
  <c r="L29" i="1"/>
  <c r="L28" i="1"/>
  <c r="L27" i="1"/>
  <c r="L26" i="1"/>
  <c r="L25" i="1"/>
  <c r="L24" i="1"/>
  <c r="L23" i="1"/>
  <c r="L22" i="1"/>
  <c r="L20" i="1"/>
  <c r="L19" i="1"/>
  <c r="L18" i="1"/>
  <c r="L17" i="1"/>
  <c r="L16" i="1"/>
  <c r="L15" i="1"/>
  <c r="U82" i="1"/>
  <c r="U81" i="1"/>
  <c r="U80" i="1"/>
  <c r="U79" i="1"/>
  <c r="U78" i="1"/>
  <c r="U77" i="1"/>
  <c r="U76" i="1"/>
  <c r="U75" i="1"/>
  <c r="U73" i="1"/>
  <c r="U72" i="1"/>
  <c r="U71" i="1"/>
  <c r="U70" i="1"/>
  <c r="U69" i="1"/>
  <c r="U67" i="1"/>
  <c r="U66" i="1"/>
  <c r="U65" i="1"/>
  <c r="U64" i="1"/>
  <c r="U62" i="1"/>
  <c r="U61" i="1"/>
  <c r="U60" i="1"/>
  <c r="U59" i="1"/>
  <c r="U58" i="1"/>
  <c r="R81" i="1"/>
  <c r="R80" i="1"/>
  <c r="R79" i="1"/>
  <c r="R78" i="1"/>
  <c r="R77" i="1"/>
  <c r="R76" i="1"/>
  <c r="R75" i="1"/>
  <c r="R73" i="1"/>
  <c r="R72" i="1"/>
  <c r="R71" i="1"/>
  <c r="R70" i="1"/>
  <c r="R69" i="1"/>
  <c r="R67" i="1"/>
  <c r="R66" i="1"/>
  <c r="R65" i="1"/>
  <c r="R64" i="1"/>
  <c r="R62" i="1"/>
  <c r="R61" i="1"/>
  <c r="R60" i="1"/>
  <c r="R59" i="1"/>
  <c r="R58" i="1"/>
  <c r="O115" i="1" l="1"/>
  <c r="L115" i="1"/>
  <c r="U115" i="1"/>
  <c r="AD20" i="1"/>
  <c r="I154" i="1" l="1"/>
  <c r="W163" i="1" s="1"/>
  <c r="O134" i="1"/>
  <c r="O135" i="1"/>
  <c r="O133" i="1"/>
  <c r="O132" i="1"/>
  <c r="O131" i="1"/>
  <c r="O130" i="1"/>
  <c r="O129" i="1"/>
  <c r="J160" i="1"/>
  <c r="J159" i="1"/>
  <c r="J164" i="1" s="1"/>
  <c r="J146" i="1"/>
  <c r="W162" i="1" s="1"/>
  <c r="W160" i="1" l="1"/>
  <c r="W159" i="1"/>
  <c r="W164" i="1"/>
  <c r="O136" i="1"/>
  <c r="O138" i="1" s="1"/>
  <c r="W161" i="1" l="1"/>
  <c r="R115" i="1" l="1"/>
  <c r="W157" i="1"/>
  <c r="W158" i="1" l="1"/>
  <c r="AA116" i="1" s="1"/>
  <c r="W165" i="1" l="1"/>
  <c r="AA118" i="1"/>
  <c r="AA129" i="1"/>
  <c r="AA120" i="1"/>
  <c r="AA131" i="1"/>
  <c r="AA143" i="1"/>
  <c r="AA155" i="1"/>
  <c r="AA144" i="1"/>
  <c r="AA121" i="1"/>
  <c r="AA133" i="1"/>
  <c r="AA145" i="1"/>
  <c r="AA157" i="1"/>
  <c r="AA122" i="1"/>
  <c r="AA134" i="1"/>
  <c r="AA146" i="1"/>
  <c r="AA158" i="1"/>
  <c r="AA135" i="1"/>
  <c r="AA147" i="1"/>
  <c r="AA123" i="1"/>
  <c r="AA124" i="1"/>
  <c r="AA136" i="1"/>
  <c r="AA148" i="1"/>
  <c r="AA160" i="1"/>
  <c r="AA138" i="1"/>
  <c r="AA162" i="1"/>
  <c r="AA127" i="1"/>
  <c r="AA139" i="1"/>
  <c r="AA163" i="1"/>
  <c r="AA128" i="1"/>
  <c r="AA152" i="1"/>
  <c r="AA141" i="1"/>
  <c r="AA130" i="1"/>
  <c r="AA154" i="1"/>
  <c r="AA132" i="1"/>
  <c r="AA156" i="1"/>
  <c r="AA125" i="1"/>
  <c r="AA137" i="1"/>
  <c r="AA149" i="1"/>
  <c r="AA161" i="1"/>
  <c r="AA126" i="1"/>
  <c r="AA150" i="1"/>
  <c r="AA151" i="1"/>
  <c r="AA117" i="1"/>
  <c r="AA140" i="1"/>
  <c r="AA164" i="1"/>
  <c r="AA153" i="1"/>
  <c r="AA119" i="1"/>
  <c r="AA142" i="1"/>
  <c r="AA159" i="1"/>
  <c r="AA165" i="1" l="1" a="1"/>
  <c r="AA165" i="1" s="1"/>
  <c r="AC165" i="1" s="1"/>
  <c r="AH165"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<sst xmlns="http://schemas.openxmlformats.org/spreadsheetml/2006/main" count="372" uniqueCount="186">
  <si>
    <t>Baugrube</t>
  </si>
  <si>
    <t>Baugrubenherstellung</t>
  </si>
  <si>
    <t>Baugrubenumschließung</t>
  </si>
  <si>
    <t>Wasserhaltung</t>
  </si>
  <si>
    <t>Baugrube, sonstiges</t>
  </si>
  <si>
    <t>Baugrundverbesserung</t>
  </si>
  <si>
    <t>Flachgründungen</t>
  </si>
  <si>
    <t>Bodenbeläge auf Gründungen</t>
  </si>
  <si>
    <t>Bauwerksabdichtungen</t>
  </si>
  <si>
    <t>Drainagen</t>
  </si>
  <si>
    <t>Gründung, sonstiges</t>
  </si>
  <si>
    <t>Außenwände</t>
  </si>
  <si>
    <t>Tragende Außenwände</t>
  </si>
  <si>
    <t>Nichttragende Außenwände</t>
  </si>
  <si>
    <t>Außenstützen</t>
  </si>
  <si>
    <t>Außentüren und -fenster</t>
  </si>
  <si>
    <t>Außenwandbekleidungen, außen</t>
  </si>
  <si>
    <t>Elementierte Außenwände</t>
  </si>
  <si>
    <t>Sonnenschutz</t>
  </si>
  <si>
    <t>Außenwände, sonstiges</t>
  </si>
  <si>
    <t>Innenwände</t>
  </si>
  <si>
    <t>Tragende Innenwände</t>
  </si>
  <si>
    <t>Nichttragende Innenwände</t>
  </si>
  <si>
    <t>Innenstützen</t>
  </si>
  <si>
    <t>Innentüren und -fenster</t>
  </si>
  <si>
    <t>Innenwandbekleidungen</t>
  </si>
  <si>
    <t>Elementierte Innenwände</t>
  </si>
  <si>
    <t>Innenwände, sonstiges</t>
  </si>
  <si>
    <t>Deckenkonstruktionen</t>
  </si>
  <si>
    <t>Deckenbeläge</t>
  </si>
  <si>
    <t>Deckenbekleidungen</t>
  </si>
  <si>
    <t>Decken, sonstiges</t>
  </si>
  <si>
    <t>Dächer</t>
  </si>
  <si>
    <t>Dachkonstruktionen</t>
  </si>
  <si>
    <t>Dachfenster, Dachöffnungen</t>
  </si>
  <si>
    <t>Dachbeläge</t>
  </si>
  <si>
    <t>Dachbekleidungen</t>
  </si>
  <si>
    <t>Dächer, sonstiges</t>
  </si>
  <si>
    <t>Baukonstruktive Einbauten</t>
  </si>
  <si>
    <t>Besondere Einbauten</t>
  </si>
  <si>
    <t>Baukonstruktive Einbauten, sonstiges</t>
  </si>
  <si>
    <t>Abwasseranlagen</t>
  </si>
  <si>
    <t>Wasseranlagen</t>
  </si>
  <si>
    <t>Gasanlagen</t>
  </si>
  <si>
    <t>Feuerlöschanlagen</t>
  </si>
  <si>
    <t>Abwasser-, Wasser-, Gasanlagen, sonstiges</t>
  </si>
  <si>
    <t>Wärmeerzeugungsanlagen</t>
  </si>
  <si>
    <t>Wärmeverteilnetze</t>
  </si>
  <si>
    <t>Raumheizflächen</t>
  </si>
  <si>
    <t>Wärmeversorgungsanlagen, sonstiges</t>
  </si>
  <si>
    <t>Lufttechnische Anlagen</t>
  </si>
  <si>
    <t>Lüftungsanlagen</t>
  </si>
  <si>
    <t>Teilklimaanlagen</t>
  </si>
  <si>
    <t>Klimaanlagen</t>
  </si>
  <si>
    <t>Kälteanlagen</t>
  </si>
  <si>
    <t>Lufttechnische Anlagen, sonstiges</t>
  </si>
  <si>
    <t>Starkstromanlagen</t>
  </si>
  <si>
    <t>Eigenstromversorgungsanlagen</t>
  </si>
  <si>
    <t>Niederspannungsschaltanlagen</t>
  </si>
  <si>
    <t>Niederspannungsinstallationsanlagen</t>
  </si>
  <si>
    <t>Beleuchtungsanlagen</t>
  </si>
  <si>
    <t>Blitzschutz- und Erdungsanlagen</t>
  </si>
  <si>
    <t>Starkstromanlagen, sonstiges</t>
  </si>
  <si>
    <t>Telekommunikationsanlagen</t>
  </si>
  <si>
    <t>Such- und Signalanlagen</t>
  </si>
  <si>
    <t>Zeitdienstanlagen</t>
  </si>
  <si>
    <t>Elektroakustische Anlagen</t>
  </si>
  <si>
    <t>Gefahrenmelde- und Alarmanlagen</t>
  </si>
  <si>
    <t>Übertragungsnetze</t>
  </si>
  <si>
    <t>Fernmelde- und inf.- techn. Anlagen,sonstiges</t>
  </si>
  <si>
    <t>Aufzugsanlagen</t>
  </si>
  <si>
    <t>Fahrtreppen, Fahrsteige</t>
  </si>
  <si>
    <t>Befahranlagen</t>
  </si>
  <si>
    <t>Transportanlagen</t>
  </si>
  <si>
    <t>Krananlagen</t>
  </si>
  <si>
    <t>Förderanlagen, sonstiges</t>
  </si>
  <si>
    <t>Wäscherei- und Reinigungsanlagen</t>
  </si>
  <si>
    <t>Medienversorgungsanlagen</t>
  </si>
  <si>
    <t>Medizin- und labortechn. Anlagen</t>
  </si>
  <si>
    <t>Badetechnische Anlagen</t>
  </si>
  <si>
    <t>Entsorgungsanlagen</t>
  </si>
  <si>
    <t>Nutzungsspezifische Anlagen, sonstiges</t>
  </si>
  <si>
    <t>Automationssysteme</t>
  </si>
  <si>
    <t>Schaltschränke</t>
  </si>
  <si>
    <t>Management- und Bedieneinrichtungen</t>
  </si>
  <si>
    <t>INSTANDSETZUNG KG 400</t>
  </si>
  <si>
    <t>Raumautomationssysteme</t>
  </si>
  <si>
    <t>Gebäudeautomation, sonstiges</t>
  </si>
  <si>
    <t xml:space="preserve">BETRIEB KG 300   </t>
  </si>
  <si>
    <t>Abwasser-, Wasser-, Gasanlagen</t>
  </si>
  <si>
    <t>Bauwerk - Technische Anlagen</t>
  </si>
  <si>
    <t>Außenwandbekleidungen, innen</t>
  </si>
  <si>
    <t>Küchentechnische Anlagen</t>
  </si>
  <si>
    <t>Allgemeine Einbauten</t>
  </si>
  <si>
    <t>Wärmeversorgungsanlagen</t>
  </si>
  <si>
    <t>/Jahr</t>
  </si>
  <si>
    <t>%</t>
  </si>
  <si>
    <t>€ / kWh</t>
  </si>
  <si>
    <t>Warmwasserbereitung</t>
  </si>
  <si>
    <t>Heizwärme</t>
  </si>
  <si>
    <t>m²/h</t>
  </si>
  <si>
    <t>netto €/m3**</t>
  </si>
  <si>
    <t>Decken</t>
  </si>
  <si>
    <t>Hoch- und Mittelspannungsanlagen</t>
  </si>
  <si>
    <t xml:space="preserve"> Fernseh- und Antennenanlagen</t>
  </si>
  <si>
    <t>Bauteil</t>
  </si>
  <si>
    <t>Vorgänge/a</t>
  </si>
  <si>
    <t>Seiten</t>
  </si>
  <si>
    <t>Glasflächen</t>
  </si>
  <si>
    <t>gut zugänglich</t>
  </si>
  <si>
    <t>Mittelwert</t>
  </si>
  <si>
    <t>schwer zugänglich</t>
  </si>
  <si>
    <t>keramische Fliesen, Parkett</t>
  </si>
  <si>
    <t>Stunden/Jahr</t>
  </si>
  <si>
    <t>Reinigungskosten/Jahr</t>
  </si>
  <si>
    <t>Gesetzl. Mindestlohn/Stunde</t>
  </si>
  <si>
    <t>Textiler Belag</t>
  </si>
  <si>
    <t>DISKONTIERUNGSZINSSATZ</t>
  </si>
  <si>
    <t>JAHRESINDEX (t) (Zeitpunkte)</t>
  </si>
  <si>
    <t>ZAHLUNGSSTROM ÜBER DIE JAHRE</t>
  </si>
  <si>
    <t>Summe aller Nutzungskosten über 50 Jahre, mit jeweiligen Preissteigerungen und Berücksichtigung der Diskontierungszinsen</t>
  </si>
  <si>
    <t>310
Versorgung</t>
  </si>
  <si>
    <t>Jährliche Ersatzinvestitionen TGA_</t>
  </si>
  <si>
    <t>Jährliche Instandsetzungskosten TGA_</t>
  </si>
  <si>
    <t>Jährliche Instandsetzungskosten Baukonstruktion_</t>
  </si>
  <si>
    <t>Jährliche Kosten Bedienung, Inspektion, Wartung_</t>
  </si>
  <si>
    <t>Jährliche Reinigungskosten_</t>
  </si>
  <si>
    <t>Jährliche Abwasserentsorgungskosten_</t>
  </si>
  <si>
    <t>Jährliche Frischwasserversorgungskosten_</t>
  </si>
  <si>
    <t>QNG-konforme Energieträger</t>
  </si>
  <si>
    <t>Gründungen</t>
  </si>
  <si>
    <t>Bauwerk - Baukonstruktionen (Ausgewählte Bauteile)</t>
  </si>
  <si>
    <t xml:space="preserve">Unterböden und Bodenplatten </t>
  </si>
  <si>
    <t xml:space="preserve">Tiefgründungen </t>
  </si>
  <si>
    <t>Jährl. Energiekosten</t>
  </si>
  <si>
    <t>Bauwerk - Baukonstruktionen (Ausgewählte Bauteile)...
Bauwerk - Technische Anlagen</t>
  </si>
  <si>
    <t>Bauwerk - Baukonstruktionen (Ausgewählte Bauteile)
Bauwerk - Technische Anlagen</t>
  </si>
  <si>
    <t>(Energieträger)</t>
  </si>
  <si>
    <t>Nutzungskosten Erst-Jahr_</t>
  </si>
  <si>
    <t xml:space="preserve">Fläche, m² </t>
  </si>
  <si>
    <t>Boden- &amp; Treppenbeläge</t>
  </si>
  <si>
    <t>330
Reinigung</t>
  </si>
  <si>
    <t>350
Inspektion, Wartung
352 Baukonstruktion
353 TGA</t>
  </si>
  <si>
    <t>312-316
Energie</t>
  </si>
  <si>
    <t>311
Wasser</t>
  </si>
  <si>
    <t>Kunststoff, Linoleum, Natur-/ Werkstein (hart)</t>
  </si>
  <si>
    <t>Ersatzinv. / Jahr</t>
  </si>
  <si>
    <t xml:space="preserve">NUTZUNGSKOSTEN nach DIN 18960
                                        </t>
  </si>
  <si>
    <t>Insp.,Wart/Jahr</t>
  </si>
  <si>
    <t>Jährliche Preissteigerung</t>
  </si>
  <si>
    <t>BGF in m²</t>
  </si>
  <si>
    <t>Nutzungskosten wie links, je Quadratmeter BGF</t>
  </si>
  <si>
    <t>Bauwerkskosten wie links, je Quadratmeter BGF</t>
  </si>
  <si>
    <r>
      <rPr>
        <b/>
        <sz val="14"/>
        <color rgb="FF000000"/>
        <rFont val="Calibri"/>
        <family val="2"/>
        <scheme val="minor"/>
      </rPr>
      <t>Ersatzinvestition (unregelmäßig)</t>
    </r>
    <r>
      <rPr>
        <b/>
        <sz val="14"/>
        <color rgb="FFFF0000"/>
        <rFont val="Calibri"/>
        <family val="2"/>
        <scheme val="minor"/>
      </rPr>
      <t xml:space="preserve">
</t>
    </r>
    <r>
      <rPr>
        <sz val="10"/>
        <color rgb="FF000000"/>
        <rFont val="Calibri"/>
        <family val="2"/>
        <scheme val="minor"/>
      </rPr>
      <t>QUELLE: NaWoh 4.0,  3.3.1 Lebenszykluskosten</t>
    </r>
  </si>
  <si>
    <t xml:space="preserve"> 420
Instandsetzung der TGA
</t>
  </si>
  <si>
    <t>410
Instandsetzung der Baukonstruktion</t>
  </si>
  <si>
    <t>Instands./Jahr</t>
  </si>
  <si>
    <t>KG</t>
  </si>
  <si>
    <t>SUMME Fernmelde- und inform.-techn. Anlagen</t>
  </si>
  <si>
    <t>SUMME Förderanlagen</t>
  </si>
  <si>
    <t>SUMME Nutzungsspezifische Anlagen</t>
  </si>
  <si>
    <t>SUMME Gebäudeautomation</t>
  </si>
  <si>
    <t>QUELLE, 352: NaWoh4.0, 3.3.1 Lebenszykluskosten 
QUELLE; 353: Tabelle 1, NaWoh 4.0,  3.3.1 Lebenszykluskosten, VDI 2067:2000, AMEV 2013</t>
  </si>
  <si>
    <t>SUMME Technische Anlagen, sonstiges</t>
  </si>
  <si>
    <t>SUMME Baukonstruktion, sonstiges</t>
  </si>
  <si>
    <r>
      <rPr>
        <b/>
        <sz val="14"/>
        <color rgb="FF000000"/>
        <rFont val="Calibri"/>
        <family val="2"/>
        <scheme val="minor"/>
      </rPr>
      <t>Ersatzinvestition (unregelmäßig)</t>
    </r>
    <r>
      <rPr>
        <b/>
        <sz val="14"/>
        <color rgb="FFFF0000"/>
        <rFont val="Calibri"/>
        <family val="2"/>
        <scheme val="minor"/>
      </rPr>
      <t xml:space="preserve">
</t>
    </r>
    <r>
      <rPr>
        <sz val="10"/>
        <color rgb="FF000000"/>
        <rFont val="Calibri"/>
        <family val="2"/>
        <scheme val="minor"/>
      </rPr>
      <t>QUELLE: NaWoh4.0, 3.3.1 Lebenszykluskosten</t>
    </r>
  </si>
  <si>
    <t>Jährliche Energiekosten_</t>
  </si>
  <si>
    <r>
      <t>Laufend, regelmäßig</t>
    </r>
    <r>
      <rPr>
        <b/>
        <sz val="10"/>
        <color rgb="FF000000"/>
        <rFont val="Calibri"/>
        <family val="2"/>
        <scheme val="minor"/>
      </rPr>
      <t xml:space="preserve">
</t>
    </r>
    <r>
      <rPr>
        <sz val="10"/>
        <color rgb="FF000000"/>
        <rFont val="Calibri"/>
        <family val="2"/>
        <scheme val="minor"/>
      </rPr>
      <t>QUELLE: Tabelle 1, NaWoh 4.0,  3.3.1 Lebenszykluskosten</t>
    </r>
    <r>
      <rPr>
        <sz val="10"/>
        <color rgb="FFFF0000"/>
        <rFont val="Calibri"/>
        <family val="2"/>
        <scheme val="minor"/>
      </rPr>
      <t xml:space="preserve">      </t>
    </r>
  </si>
  <si>
    <r>
      <rPr>
        <b/>
        <sz val="14"/>
        <color rgb="FF000000"/>
        <rFont val="Calibri"/>
        <family val="2"/>
        <scheme val="minor"/>
      </rPr>
      <t>Ausgewählte Bauwerkskosten der Kostengruppen 300 und 400 (DIN 276)</t>
    </r>
    <r>
      <rPr>
        <b/>
        <sz val="10"/>
        <color rgb="FF000000"/>
        <rFont val="Calibri"/>
        <family val="2"/>
        <scheme val="minor"/>
      </rPr>
      <t xml:space="preserve">
</t>
    </r>
    <r>
      <rPr>
        <sz val="10"/>
        <color rgb="FF000000"/>
        <rFont val="Calibri"/>
        <family val="2"/>
        <scheme val="minor"/>
      </rPr>
      <t>Ergebnis einer Kostenberechnung (netto), eines Kostenanschlags (netto)  bzw. einer Kostenfeststellung (netto) nach DIN 276</t>
    </r>
    <r>
      <rPr>
        <b/>
        <sz val="10"/>
        <color rgb="FF000000"/>
        <rFont val="Calibri"/>
        <family val="2"/>
        <scheme val="minor"/>
      </rPr>
      <t xml:space="preserve">
</t>
    </r>
  </si>
  <si>
    <r>
      <t>320
Entsorgung</t>
    </r>
    <r>
      <rPr>
        <b/>
        <strike/>
        <sz val="14"/>
        <color rgb="FFFF0000"/>
        <rFont val="Calibri"/>
        <family val="2"/>
        <scheme val="minor"/>
      </rPr>
      <t xml:space="preserve"> </t>
    </r>
    <r>
      <rPr>
        <b/>
        <strike/>
        <sz val="14"/>
        <color rgb="FF000000"/>
        <rFont val="Calibri"/>
        <family val="2"/>
        <scheme val="minor"/>
      </rPr>
      <t xml:space="preserve"> </t>
    </r>
  </si>
  <si>
    <t xml:space="preserve">321
Abwasser   </t>
  </si>
  <si>
    <t xml:space="preserve">Kosten des lokalen Entsorgers sind einzugeben  </t>
  </si>
  <si>
    <t xml:space="preserve">Jährl. Abwasserentsorgung (wie Trinkwasser), m3  </t>
  </si>
  <si>
    <t xml:space="preserve">Kosten des lokalen Versorgers sind einzugeben  </t>
  </si>
  <si>
    <t xml:space="preserve">Jährlicher Trinkwasserverbrauch, m3  </t>
  </si>
  <si>
    <t>KG 330Berechnung jährl. Reinigungskosten</t>
  </si>
  <si>
    <t>KG 321 Berechnung jährl. Abwasserkosten</t>
  </si>
  <si>
    <t>KG 311 Berechnung jährl.Wasserkosten</t>
  </si>
  <si>
    <t>KG 312-316 Berechnung jährl. Energiekosten (Erstjahr)</t>
  </si>
  <si>
    <t>Endenergiebedarf gemäß GEG</t>
  </si>
  <si>
    <t xml:space="preserve"> kWh/Jahr</t>
  </si>
  <si>
    <t>Strombedarf (Allgemeinstrom, Wärme)</t>
  </si>
  <si>
    <t xml:space="preserve">Ins Netz eingespeister Strom </t>
  </si>
  <si>
    <t>Mieterstrom, gemeinsch. Gebäudeversorgung</t>
  </si>
  <si>
    <t>abzügl. Ertrag aus vor Ort erzeugt., erneuerbar. Strom</t>
  </si>
  <si>
    <r>
      <rPr>
        <b/>
        <sz val="14"/>
        <color theme="0"/>
        <rFont val="Calibri"/>
        <family val="2"/>
        <scheme val="minor"/>
      </rPr>
      <t xml:space="preserve">HILFSMITTEL NaWoh 4.0_3.3.1 Lebenszykluskosten
Version 1.0 – Stand: 01.08.2025 – Ersteller: OH – Freigabe: IE 
</t>
    </r>
    <r>
      <rPr>
        <b/>
        <sz val="12"/>
        <color theme="0"/>
        <rFont val="Calibri"/>
        <family val="2"/>
        <scheme val="minor"/>
      </rPr>
      <t xml:space="preserve">
Dieses Excel-Hilfsmittel kann zur Berechnung der Lebenszykluskosten im NaWoh 4.0 Steckbrief 3.3.1 Lebenszykluskosten verwendet werden. Es baut auf der Berechnungsmethode des Steckbriefs auf. Die rot markierten Zahlen sind durch den Antragsteller einzutragen.  
Die Datei ist Eigentum des Vereins zur Förderung der Nachhaltigkeit im Wohnungsbau und darf professionell nur im Rahmen von Nawoh-Zertifizierungen angewendet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</si>
</sst>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quot;€&quot;"/>
    <numFmt numFmtId="166" formatCode="#,##0.0\ &quot;€&quot;"/>
    <numFmt numFmtId="167" formatCode="0.000"/>
  </numFmts>
  <fonts count="36">
    <font>
      <sz val="11"/>
      <color rgb="FF000000"/>
      <name val="Calibri"/>
      <family val="2"/>
      <charset val="204"/>
    </font>
    <font>
      <sz val="10"/>
      <name val="Arial"/>
      <family val="2"/>
    </font>
    <font>
      <sz val="10"/>
      <color rgb="FF000000"/>
      <name val="Calibri"/>
      <family val="2"/>
      <scheme val="minor"/>
    </font>
    <font>
      <b/>
      <sz val="10"/>
      <color rgb="FF000000"/>
      <name val="Calibri"/>
      <family val="2"/>
      <scheme val="minor"/>
    </font>
    <font>
      <b/>
      <sz val="10"/>
      <color rgb="FFFF0000"/>
      <name val="Calibri"/>
      <family val="2"/>
      <scheme val="minor"/>
    </font>
    <font>
      <sz val="10"/>
      <color rgb="FFFF0000"/>
      <name val="Calibri"/>
      <family val="2"/>
      <scheme val="minor"/>
    </font>
    <font>
      <b/>
      <sz val="10"/>
      <color theme="1"/>
      <name val="Calibri"/>
      <family val="2"/>
      <scheme val="minor"/>
    </font>
    <font>
      <sz val="10"/>
      <color theme="1"/>
      <name val="Calibri"/>
      <family val="2"/>
      <scheme val="minor"/>
    </font>
    <font>
      <b/>
      <sz val="10"/>
      <name val="Calibri"/>
      <family val="2"/>
      <scheme val="minor"/>
    </font>
    <font>
      <sz val="10"/>
      <name val="Calibri"/>
      <family val="2"/>
      <scheme val="minor"/>
    </font>
    <font>
      <b/>
      <sz val="10"/>
      <color theme="0"/>
      <name val="Calibri"/>
      <family val="2"/>
      <scheme val="minor"/>
    </font>
    <font>
      <sz val="20"/>
      <color rgb="FF000000"/>
      <name val="Calibri"/>
      <family val="2"/>
      <scheme val="minor"/>
    </font>
    <font>
      <b/>
      <sz val="10"/>
      <color rgb="FFFFFF00"/>
      <name val="Calibri"/>
      <family val="2"/>
      <scheme val="minor"/>
    </font>
    <font>
      <b/>
      <sz val="14"/>
      <color rgb="FF000000"/>
      <name val="Calibri"/>
      <family val="2"/>
      <scheme val="minor"/>
    </font>
    <font>
      <b/>
      <sz val="16"/>
      <color rgb="FF000000"/>
      <name val="Calibri"/>
      <family val="2"/>
      <scheme val="minor"/>
    </font>
    <font>
      <sz val="8"/>
      <name val="Calibri"/>
      <family val="2"/>
      <charset val="204"/>
    </font>
    <font>
      <sz val="11"/>
      <color rgb="FF000000"/>
      <name val="&quot;Aptos Narrow&quot;"/>
    </font>
    <font>
      <b/>
      <sz val="14"/>
      <color rgb="FFFF0000"/>
      <name val="Calibri"/>
      <family val="2"/>
      <scheme val="minor"/>
    </font>
    <font>
      <b/>
      <sz val="16"/>
      <color rgb="FFFF0000"/>
      <name val="&quot;Aptos Narrow&quot;"/>
    </font>
    <font>
      <b/>
      <strike/>
      <sz val="14"/>
      <color rgb="FFFF0000"/>
      <name val="Calibri"/>
      <family val="2"/>
      <scheme val="minor"/>
    </font>
    <font>
      <b/>
      <strike/>
      <sz val="14"/>
      <color rgb="FF000000"/>
      <name val="Calibri"/>
      <family val="2"/>
      <scheme val="minor"/>
    </font>
    <font>
      <b/>
      <sz val="12"/>
      <color rgb="FFFF0000"/>
      <name val="Calibri"/>
      <family val="2"/>
      <scheme val="minor"/>
    </font>
    <font>
      <b/>
      <sz val="9"/>
      <color rgb="FFFFFFFF"/>
      <name val="Calibri"/>
      <family val="2"/>
    </font>
    <font>
      <b/>
      <sz val="12"/>
      <color theme="0"/>
      <name val="Calibri"/>
      <family val="2"/>
      <scheme val="minor"/>
    </font>
    <font>
      <b/>
      <sz val="14"/>
      <color theme="0"/>
      <name val="Calibri"/>
      <family val="2"/>
      <scheme val="minor"/>
    </font>
    <font>
      <sz val="10"/>
      <color theme="0"/>
      <name val="Calibri"/>
      <family val="2"/>
      <scheme val="minor"/>
    </font>
    <font>
      <b/>
      <sz val="10"/>
      <color rgb="FF00B050"/>
      <name val="Calibri"/>
      <family val="2"/>
      <scheme val="minor"/>
    </font>
    <font>
      <b/>
      <sz val="12"/>
      <color theme="1"/>
      <name val="Calibri"/>
      <family val="2"/>
      <scheme val="minor"/>
    </font>
    <font>
      <b/>
      <sz val="16"/>
      <color rgb="FFFF0000"/>
      <name val="Calibri"/>
      <family val="2"/>
      <scheme val="minor"/>
    </font>
    <font>
      <b/>
      <sz val="16"/>
      <color rgb="FFEE0000"/>
      <name val="Calibri"/>
      <family val="2"/>
      <scheme val="minor"/>
    </font>
    <font>
      <b/>
      <sz val="10"/>
      <color rgb="FF000000"/>
      <name val="Arial"/>
      <family val="2"/>
    </font>
    <font>
      <sz val="10"/>
      <color rgb="FF000000"/>
      <name val="Arial"/>
      <family val="2"/>
    </font>
    <font>
      <b/>
      <sz val="16"/>
      <color rgb="FFFF3300"/>
      <name val="Calibri"/>
      <family val="2"/>
      <scheme val="minor"/>
    </font>
    <font>
      <b/>
      <sz val="11"/>
      <color theme="1"/>
      <name val="Calibri"/>
      <family val="2"/>
      <scheme val="minor"/>
    </font>
    <font>
      <sz val="11"/>
      <name val="Calibri"/>
      <family val="2"/>
      <scheme val="minor"/>
    </font>
    <font>
      <sz val="11"/>
      <color rgb="FF000000"/>
      <name val="Calibri"/>
      <family val="2"/>
      <scheme val="minor"/>
    </font>
  </fonts>
  <fills count="26">
    <fill>
      <patternFill patternType="none"/>
    </fill>
    <fill>
      <patternFill patternType="gray125"/>
    </fill>
    <fill>
      <patternFill patternType="solid">
        <fgColor rgb="FFFFFF00"/>
        <bgColor indexed="64"/>
      </patternFill>
    </fill>
    <fill>
      <patternFill patternType="solid">
        <fgColor rgb="FFA8D08D"/>
        <bgColor indexed="64"/>
      </patternFill>
    </fill>
    <fill>
      <patternFill patternType="solid">
        <fgColor rgb="FF00B0F0"/>
        <bgColor indexed="64"/>
      </patternFill>
    </fill>
    <fill>
      <patternFill patternType="solid">
        <fgColor rgb="FFFFC000"/>
        <bgColor indexed="64"/>
      </patternFill>
    </fill>
    <fill>
      <patternFill patternType="solid">
        <fgColor rgb="FFE1F2CE"/>
        <bgColor indexed="64"/>
      </patternFill>
    </fill>
    <fill>
      <patternFill patternType="solid">
        <fgColor rgb="FF6699FF"/>
        <bgColor indexed="64"/>
      </patternFill>
    </fill>
    <fill>
      <patternFill patternType="solid">
        <fgColor rgb="FFFF9F9F"/>
        <bgColor indexed="64"/>
      </patternFill>
    </fill>
    <fill>
      <patternFill patternType="solid">
        <fgColor rgb="FFDA9694"/>
        <bgColor indexed="64"/>
      </patternFill>
    </fill>
    <fill>
      <patternFill patternType="solid">
        <fgColor rgb="FFD9E6FF"/>
        <bgColor indexed="64"/>
      </patternFill>
    </fill>
    <fill>
      <patternFill patternType="solid">
        <fgColor rgb="FFF4E0E0"/>
        <bgColor indexed="64"/>
      </patternFill>
    </fill>
    <fill>
      <patternFill patternType="solid">
        <fgColor theme="0" tint="-0.14999847407452621"/>
        <bgColor indexed="64"/>
      </patternFill>
    </fill>
    <fill>
      <patternFill patternType="solid">
        <fgColor rgb="FFFFE285"/>
        <bgColor indexed="64"/>
      </patternFill>
    </fill>
    <fill>
      <patternFill patternType="solid">
        <fgColor rgb="FFFFD1FF"/>
        <bgColor indexed="64"/>
      </patternFill>
    </fill>
    <fill>
      <patternFill patternType="solid">
        <fgColor theme="8" tint="0.59999389629810485"/>
        <bgColor indexed="64"/>
      </patternFill>
    </fill>
    <fill>
      <patternFill patternType="solid">
        <fgColor rgb="FFFFFFAF"/>
        <bgColor indexed="64"/>
      </patternFill>
    </fill>
    <fill>
      <patternFill patternType="solid">
        <fgColor rgb="FFFFAFFF"/>
        <bgColor indexed="64"/>
      </patternFill>
    </fill>
    <fill>
      <patternFill patternType="solid">
        <fgColor rgb="FFFF6565"/>
        <bgColor indexed="64"/>
      </patternFill>
    </fill>
    <fill>
      <patternFill patternType="solid">
        <fgColor rgb="FF93E3FF"/>
        <bgColor indexed="64"/>
      </patternFill>
    </fill>
    <fill>
      <patternFill patternType="solid">
        <fgColor rgb="FFB7DEE8"/>
        <bgColor indexed="64"/>
      </patternFill>
    </fill>
    <fill>
      <patternFill patternType="solid">
        <fgColor rgb="FF7F7F7F"/>
        <bgColor indexed="64"/>
      </patternFill>
    </fill>
    <fill>
      <patternFill patternType="solid">
        <fgColor theme="0" tint="-0.34998626667073579"/>
        <bgColor indexed="64"/>
      </patternFill>
    </fill>
    <fill>
      <patternFill patternType="solid">
        <fgColor rgb="FFB0AC00"/>
        <bgColor indexed="64"/>
      </patternFill>
    </fill>
    <fill>
      <patternFill patternType="solid">
        <fgColor rgb="FF00668A"/>
        <bgColor indexed="64"/>
      </patternFill>
    </fill>
    <fill>
      <patternFill patternType="solid">
        <fgColor rgb="FFBC8F00"/>
        <bgColor indexed="64"/>
      </patternFill>
    </fill>
  </fills>
  <borders count="29">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auto="1"/>
      </left>
      <right style="medium">
        <color auto="1"/>
      </right>
      <top style="medium">
        <color auto="1"/>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1"/>
  </cellStyleXfs>
  <cellXfs count="444">
    <xf numFmtId="0" fontId="0" fillId="0" borderId="0" xfId="0"/>
    <xf numFmtId="0" fontId="2" fillId="8" borderId="1" xfId="0" applyFont="1" applyFill="1" applyBorder="1" applyAlignment="1" applyProtection="1">
      <alignment vertical="center"/>
      <protection locked="0"/>
    </xf>
    <xf numFmtId="165" fontId="28" fillId="12" borderId="2" xfId="0" applyNumberFormat="1" applyFont="1" applyFill="1" applyBorder="1" applyProtection="1">
      <protection locked="0"/>
    </xf>
    <xf numFmtId="2" fontId="28" fillId="3" borderId="15" xfId="0" applyNumberFormat="1" applyFont="1" applyFill="1" applyBorder="1" applyAlignment="1" applyProtection="1">
      <alignment vertical="center"/>
      <protection locked="0"/>
    </xf>
    <xf numFmtId="2" fontId="28" fillId="3" borderId="16" xfId="0" applyNumberFormat="1" applyFont="1" applyFill="1" applyBorder="1" applyAlignment="1" applyProtection="1">
      <alignment vertical="center"/>
      <protection locked="0"/>
    </xf>
    <xf numFmtId="4" fontId="28" fillId="8" borderId="2" xfId="1" applyNumberFormat="1" applyFont="1" applyFill="1" applyBorder="1" applyAlignment="1" applyProtection="1">
      <alignment horizontal="right" vertical="center"/>
      <protection locked="0"/>
    </xf>
    <xf numFmtId="49" fontId="28" fillId="8" borderId="2" xfId="1" applyNumberFormat="1" applyFont="1" applyFill="1" applyBorder="1" applyAlignment="1" applyProtection="1">
      <alignment horizontal="right" vertical="center"/>
      <protection locked="0"/>
    </xf>
    <xf numFmtId="4" fontId="29" fillId="0" borderId="13" xfId="0" applyNumberFormat="1" applyFont="1" applyBorder="1" applyAlignment="1" applyProtection="1">
      <alignment vertical="center"/>
      <protection locked="0"/>
    </xf>
    <xf numFmtId="0" fontId="28" fillId="9" borderId="23" xfId="0" applyFont="1" applyFill="1" applyBorder="1" applyAlignment="1" applyProtection="1">
      <alignment horizontal="right" vertical="center"/>
      <protection locked="0"/>
    </xf>
    <xf numFmtId="0" fontId="28" fillId="9" borderId="13" xfId="0" applyFont="1" applyFill="1" applyBorder="1" applyAlignment="1" applyProtection="1">
      <alignment horizontal="right" vertical="center"/>
      <protection locked="0"/>
    </xf>
    <xf numFmtId="165" fontId="32" fillId="7" borderId="23" xfId="0" applyNumberFormat="1" applyFont="1" applyFill="1" applyBorder="1" applyAlignment="1" applyProtection="1">
      <alignment horizontal="right" vertical="center"/>
      <protection locked="0"/>
    </xf>
    <xf numFmtId="0" fontId="28" fillId="7" borderId="13" xfId="0" applyFont="1" applyFill="1" applyBorder="1" applyAlignment="1" applyProtection="1">
      <alignment horizontal="right" vertical="center"/>
      <protection locked="0"/>
    </xf>
    <xf numFmtId="165" fontId="28" fillId="8" borderId="2" xfId="1" applyNumberFormat="1" applyFont="1" applyFill="1" applyBorder="1" applyAlignment="1" applyProtection="1">
      <alignment horizontal="right" vertical="center"/>
      <protection locked="0"/>
    </xf>
    <xf numFmtId="4" fontId="12" fillId="8" borderId="1" xfId="1" applyNumberFormat="1" applyFont="1" applyFill="1" applyAlignment="1" applyProtection="1">
      <alignment horizontal="right" vertical="center"/>
      <protection locked="0"/>
    </xf>
    <xf numFmtId="165" fontId="12" fillId="8" borderId="1" xfId="1" applyNumberFormat="1" applyFont="1" applyFill="1" applyAlignment="1" applyProtection="1">
      <alignment horizontal="right" vertical="center"/>
      <protection locked="0"/>
    </xf>
    <xf numFmtId="0" fontId="2" fillId="0" borderId="1" xfId="0" applyFont="1" applyBorder="1" applyProtection="1">
      <protection locked="0"/>
    </xf>
    <xf numFmtId="165" fontId="10" fillId="21" borderId="2" xfId="0" applyNumberFormat="1" applyFont="1" applyFill="1" applyBorder="1" applyProtection="1">
      <protection locked="0"/>
    </xf>
    <xf numFmtId="0" fontId="10" fillId="21" borderId="2" xfId="0" applyFont="1" applyFill="1" applyBorder="1" applyAlignment="1" applyProtection="1">
      <alignment vertical="center"/>
      <protection locked="0"/>
    </xf>
    <xf numFmtId="0" fontId="10" fillId="21" borderId="3" xfId="0" applyFont="1" applyFill="1" applyBorder="1" applyAlignment="1" applyProtection="1">
      <alignment horizontal="right" vertical="center"/>
      <protection locked="0"/>
    </xf>
    <xf numFmtId="0" fontId="10" fillId="21" borderId="4" xfId="0" applyFont="1" applyFill="1" applyBorder="1" applyAlignment="1" applyProtection="1">
      <alignment horizontal="left" vertical="center"/>
      <protection locked="0"/>
    </xf>
    <xf numFmtId="0" fontId="10" fillId="21" borderId="18" xfId="0" applyFont="1" applyFill="1" applyBorder="1" applyAlignment="1" applyProtection="1">
      <alignment horizontal="left" vertical="center" wrapText="1"/>
      <protection locked="0"/>
    </xf>
    <xf numFmtId="0" fontId="10" fillId="21" borderId="10" xfId="0" applyFont="1" applyFill="1" applyBorder="1" applyAlignment="1" applyProtection="1">
      <alignment horizontal="left" vertical="center" wrapText="1"/>
      <protection locked="0"/>
    </xf>
    <xf numFmtId="165" fontId="25" fillId="21" borderId="2" xfId="0" applyNumberFormat="1" applyFont="1" applyFill="1" applyBorder="1" applyProtection="1">
      <protection locked="0"/>
    </xf>
    <xf numFmtId="0" fontId="25" fillId="21" borderId="17" xfId="0" applyFont="1" applyFill="1" applyBorder="1" applyAlignment="1" applyProtection="1">
      <alignment vertical="center"/>
      <protection locked="0"/>
    </xf>
    <xf numFmtId="0" fontId="25" fillId="21" borderId="2" xfId="0" applyFont="1" applyFill="1" applyBorder="1" applyAlignment="1" applyProtection="1">
      <alignment vertical="center"/>
      <protection locked="0"/>
    </xf>
    <xf numFmtId="0" fontId="25" fillId="21" borderId="1" xfId="0" applyFont="1" applyFill="1" applyBorder="1" applyAlignment="1" applyProtection="1">
      <alignment horizontal="right" vertical="center"/>
      <protection locked="0"/>
    </xf>
    <xf numFmtId="0" fontId="25" fillId="21" borderId="25" xfId="0" applyFont="1" applyFill="1" applyBorder="1" applyAlignment="1" applyProtection="1">
      <alignment horizontal="left" vertical="center"/>
      <protection locked="0"/>
    </xf>
    <xf numFmtId="0" fontId="25" fillId="21" borderId="3" xfId="0" applyFont="1" applyFill="1" applyBorder="1" applyAlignment="1" applyProtection="1">
      <alignment horizontal="left" vertical="center" wrapText="1"/>
      <protection locked="0"/>
    </xf>
    <xf numFmtId="0" fontId="25" fillId="21" borderId="10" xfId="0" applyFont="1" applyFill="1" applyBorder="1" applyAlignment="1" applyProtection="1">
      <alignment horizontal="right" vertical="center"/>
      <protection locked="0"/>
    </xf>
    <xf numFmtId="0" fontId="25" fillId="21" borderId="12" xfId="0" applyFont="1" applyFill="1" applyBorder="1" applyAlignment="1" applyProtection="1">
      <alignment horizontal="left" vertical="center"/>
      <protection locked="0"/>
    </xf>
    <xf numFmtId="0" fontId="25" fillId="21" borderId="10" xfId="0" applyFont="1" applyFill="1" applyBorder="1" applyAlignment="1" applyProtection="1">
      <alignment horizontal="center" vertical="center"/>
      <protection locked="0"/>
    </xf>
    <xf numFmtId="0" fontId="3" fillId="0" borderId="17" xfId="0" applyFont="1" applyBorder="1" applyAlignment="1" applyProtection="1">
      <alignment horizontal="right" vertical="center"/>
      <protection locked="0"/>
    </xf>
    <xf numFmtId="0" fontId="2" fillId="8" borderId="1" xfId="0" applyFont="1" applyFill="1" applyBorder="1" applyAlignment="1" applyProtection="1">
      <alignment horizontal="center" vertical="center"/>
      <protection locked="0"/>
    </xf>
    <xf numFmtId="0" fontId="2" fillId="10" borderId="24" xfId="0" applyFont="1" applyFill="1" applyBorder="1" applyAlignment="1" applyProtection="1">
      <alignment horizontal="center" vertical="center"/>
      <protection locked="0"/>
    </xf>
    <xf numFmtId="0" fontId="2" fillId="11" borderId="1" xfId="0" applyFont="1" applyFill="1" applyBorder="1" applyAlignment="1" applyProtection="1">
      <alignment horizontal="center" vertical="center"/>
      <protection locked="0"/>
    </xf>
    <xf numFmtId="0" fontId="2" fillId="6" borderId="24" xfId="0" applyFont="1" applyFill="1" applyBorder="1" applyAlignment="1" applyProtection="1">
      <alignment horizontal="center" vertical="center"/>
      <protection locked="0"/>
    </xf>
    <xf numFmtId="164" fontId="6" fillId="2" borderId="11" xfId="0" applyNumberFormat="1" applyFont="1" applyFill="1" applyBorder="1" applyAlignment="1" applyProtection="1">
      <alignment vertical="center"/>
      <protection locked="0"/>
    </xf>
    <xf numFmtId="0" fontId="3" fillId="2" borderId="12" xfId="0" applyFont="1" applyFill="1" applyBorder="1" applyAlignment="1" applyProtection="1">
      <alignment horizontal="left" vertical="center"/>
      <protection locked="0"/>
    </xf>
    <xf numFmtId="165" fontId="2" fillId="2" borderId="12" xfId="0" applyNumberFormat="1" applyFont="1" applyFill="1" applyBorder="1" applyProtection="1">
      <protection locked="0"/>
    </xf>
    <xf numFmtId="164" fontId="6" fillId="17" borderId="11" xfId="0" applyNumberFormat="1" applyFont="1" applyFill="1" applyBorder="1" applyAlignment="1" applyProtection="1">
      <alignment vertical="center"/>
      <protection locked="0"/>
    </xf>
    <xf numFmtId="0" fontId="3" fillId="17" borderId="12" xfId="0" applyFont="1" applyFill="1" applyBorder="1" applyAlignment="1" applyProtection="1">
      <alignment horizontal="left" vertical="center"/>
      <protection locked="0"/>
    </xf>
    <xf numFmtId="165" fontId="2" fillId="17" borderId="11" xfId="0" applyNumberFormat="1" applyFont="1" applyFill="1" applyBorder="1" applyProtection="1">
      <protection locked="0"/>
    </xf>
    <xf numFmtId="0" fontId="2" fillId="0" borderId="1" xfId="0" applyFont="1" applyBorder="1" applyAlignment="1" applyProtection="1">
      <alignment vertical="center"/>
      <protection locked="0"/>
    </xf>
    <xf numFmtId="165" fontId="21" fillId="3" borderId="13" xfId="0" applyNumberFormat="1" applyFont="1" applyFill="1" applyBorder="1" applyAlignment="1" applyProtection="1">
      <alignment vertical="center"/>
      <protection locked="0"/>
    </xf>
    <xf numFmtId="0" fontId="3" fillId="0" borderId="1" xfId="0" applyFont="1" applyBorder="1" applyAlignment="1" applyProtection="1">
      <alignment vertical="center" wrapText="1"/>
      <protection locked="0"/>
    </xf>
    <xf numFmtId="165" fontId="2" fillId="0" borderId="1" xfId="0" applyNumberFormat="1" applyFont="1" applyBorder="1" applyProtection="1">
      <protection locked="0"/>
    </xf>
    <xf numFmtId="0" fontId="3" fillId="0" borderId="1" xfId="0" applyFont="1" applyBorder="1" applyAlignment="1" applyProtection="1">
      <alignment horizontal="right" vertical="top"/>
      <protection locked="0"/>
    </xf>
    <xf numFmtId="49" fontId="10" fillId="0" borderId="1" xfId="1" applyNumberFormat="1"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164" fontId="9" fillId="0" borderId="1" xfId="0" applyNumberFormat="1" applyFont="1" applyBorder="1" applyAlignment="1" applyProtection="1">
      <alignment horizontal="left" vertical="top" wrapText="1"/>
      <protection locked="0"/>
    </xf>
    <xf numFmtId="164" fontId="9" fillId="0" borderId="1" xfId="0" applyNumberFormat="1" applyFont="1" applyBorder="1" applyAlignment="1" applyProtection="1">
      <alignment horizontal="left" vertical="top"/>
      <protection locked="0"/>
    </xf>
    <xf numFmtId="9" fontId="9"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vertical="top" wrapText="1"/>
      <protection locked="0"/>
    </xf>
    <xf numFmtId="0" fontId="3" fillId="0" borderId="1" xfId="0" applyFont="1" applyBorder="1" applyAlignment="1" applyProtection="1">
      <alignment horizontal="left" vertical="top"/>
      <protection locked="0"/>
    </xf>
    <xf numFmtId="0" fontId="2" fillId="0" borderId="1" xfId="0" applyFont="1" applyBorder="1" applyAlignment="1" applyProtection="1">
      <alignment horizontal="right" vertical="center" wrapText="1"/>
      <protection locked="0"/>
    </xf>
    <xf numFmtId="0" fontId="2" fillId="0" borderId="1" xfId="0" applyFont="1" applyBorder="1" applyAlignment="1" applyProtection="1">
      <alignment vertical="center" wrapText="1"/>
      <protection locked="0"/>
    </xf>
    <xf numFmtId="0" fontId="11" fillId="0" borderId="1" xfId="0" applyFont="1" applyBorder="1" applyProtection="1">
      <protection locked="0"/>
    </xf>
    <xf numFmtId="0" fontId="2" fillId="0" borderId="1" xfId="0" applyFont="1" applyBorder="1" applyAlignment="1" applyProtection="1">
      <alignment vertical="center" wrapText="1"/>
      <protection locked="0"/>
    </xf>
    <xf numFmtId="0" fontId="10" fillId="21" borderId="9" xfId="0" applyFont="1" applyFill="1" applyBorder="1" applyAlignment="1" applyProtection="1">
      <alignment horizontal="right" vertical="center"/>
    </xf>
    <xf numFmtId="0" fontId="10" fillId="21" borderId="4" xfId="0" applyFont="1" applyFill="1" applyBorder="1" applyAlignment="1" applyProtection="1">
      <alignment horizontal="left" vertical="center"/>
    </xf>
    <xf numFmtId="0" fontId="10" fillId="21" borderId="3" xfId="0" applyFont="1" applyFill="1" applyBorder="1" applyAlignment="1" applyProtection="1">
      <alignment horizontal="left" vertical="center" wrapText="1"/>
    </xf>
    <xf numFmtId="0" fontId="10" fillId="21" borderId="10" xfId="0" applyFont="1" applyFill="1" applyBorder="1" applyAlignment="1" applyProtection="1">
      <alignment horizontal="left" vertical="center" wrapText="1"/>
    </xf>
    <xf numFmtId="0" fontId="2" fillId="0" borderId="1" xfId="0" applyFont="1" applyBorder="1" applyProtection="1"/>
    <xf numFmtId="0" fontId="25" fillId="21" borderId="8" xfId="0" applyFont="1" applyFill="1" applyBorder="1" applyAlignment="1" applyProtection="1">
      <alignment horizontal="right" vertical="center"/>
    </xf>
    <xf numFmtId="0" fontId="25" fillId="21" borderId="25" xfId="0" applyFont="1" applyFill="1" applyBorder="1" applyAlignment="1" applyProtection="1">
      <alignment horizontal="left" vertical="center"/>
    </xf>
    <xf numFmtId="0" fontId="25" fillId="21" borderId="1" xfId="0" applyFont="1" applyFill="1" applyBorder="1" applyAlignment="1" applyProtection="1">
      <alignment horizontal="left" vertical="center" wrapText="1"/>
    </xf>
    <xf numFmtId="0" fontId="25" fillId="21" borderId="17" xfId="0" applyFont="1" applyFill="1" applyBorder="1" applyAlignment="1" applyProtection="1">
      <alignment horizontal="left" vertical="center" wrapText="1"/>
    </xf>
    <xf numFmtId="0" fontId="2" fillId="19" borderId="5" xfId="0" applyFont="1" applyFill="1" applyBorder="1" applyAlignment="1" applyProtection="1">
      <alignment vertical="center"/>
    </xf>
    <xf numFmtId="0" fontId="2" fillId="19" borderId="7" xfId="0" applyFont="1" applyFill="1" applyBorder="1" applyAlignment="1" applyProtection="1">
      <alignment vertical="center"/>
    </xf>
    <xf numFmtId="9" fontId="3" fillId="13" borderId="5" xfId="0" applyNumberFormat="1" applyFont="1" applyFill="1" applyBorder="1" applyAlignment="1" applyProtection="1">
      <alignment horizontal="right" vertical="center"/>
    </xf>
    <xf numFmtId="0" fontId="3" fillId="13" borderId="7" xfId="0" applyFont="1" applyFill="1" applyBorder="1" applyAlignment="1" applyProtection="1">
      <alignment vertical="center"/>
    </xf>
    <xf numFmtId="2" fontId="2" fillId="13" borderId="17" xfId="0" applyNumberFormat="1" applyFont="1" applyFill="1" applyBorder="1" applyProtection="1"/>
    <xf numFmtId="0" fontId="16" fillId="0" borderId="1" xfId="0" applyFont="1" applyBorder="1" applyProtection="1"/>
    <xf numFmtId="0" fontId="16" fillId="0" borderId="1" xfId="0" applyFont="1" applyBorder="1" applyAlignment="1" applyProtection="1">
      <alignment horizontal="right"/>
    </xf>
    <xf numFmtId="0" fontId="2" fillId="19" borderId="8" xfId="0" applyFont="1" applyFill="1" applyBorder="1" applyAlignment="1" applyProtection="1">
      <alignment vertical="center"/>
    </xf>
    <xf numFmtId="0" fontId="2" fillId="19" borderId="25" xfId="0" applyFont="1" applyFill="1" applyBorder="1" applyAlignment="1" applyProtection="1">
      <alignment vertical="center"/>
    </xf>
    <xf numFmtId="9" fontId="3" fillId="13" borderId="8" xfId="0" applyNumberFormat="1" applyFont="1" applyFill="1" applyBorder="1" applyAlignment="1" applyProtection="1">
      <alignment horizontal="right" vertical="center"/>
    </xf>
    <xf numFmtId="0" fontId="3" fillId="13" borderId="25" xfId="0" applyFont="1" applyFill="1" applyBorder="1" applyAlignment="1" applyProtection="1">
      <alignment vertical="center"/>
    </xf>
    <xf numFmtId="2" fontId="2" fillId="13" borderId="24" xfId="0" applyNumberFormat="1" applyFont="1" applyFill="1" applyBorder="1" applyProtection="1"/>
    <xf numFmtId="0" fontId="2" fillId="19" borderId="9" xfId="0" applyFont="1" applyFill="1" applyBorder="1" applyAlignment="1" applyProtection="1">
      <alignment vertical="center"/>
    </xf>
    <xf numFmtId="0" fontId="2" fillId="19" borderId="4" xfId="0" applyFont="1" applyFill="1" applyBorder="1" applyAlignment="1" applyProtection="1">
      <alignment vertical="center"/>
    </xf>
    <xf numFmtId="9" fontId="3" fillId="13" borderId="9" xfId="0" applyNumberFormat="1" applyFont="1" applyFill="1" applyBorder="1" applyAlignment="1" applyProtection="1">
      <alignment horizontal="right" vertical="center"/>
    </xf>
    <xf numFmtId="0" fontId="3" fillId="13" borderId="4" xfId="0" applyFont="1" applyFill="1" applyBorder="1" applyAlignment="1" applyProtection="1">
      <alignment vertical="center"/>
    </xf>
    <xf numFmtId="2" fontId="2" fillId="13" borderId="18" xfId="0" applyNumberFormat="1" applyFont="1" applyFill="1" applyBorder="1" applyProtection="1"/>
    <xf numFmtId="2" fontId="16" fillId="0" borderId="1" xfId="0" applyNumberFormat="1" applyFont="1" applyBorder="1" applyAlignment="1" applyProtection="1">
      <alignment horizontal="right"/>
    </xf>
    <xf numFmtId="2" fontId="2" fillId="0" borderId="1" xfId="0" applyNumberFormat="1" applyFont="1" applyBorder="1" applyProtection="1"/>
    <xf numFmtId="9" fontId="10" fillId="21" borderId="9" xfId="0" applyNumberFormat="1" applyFont="1" applyFill="1" applyBorder="1" applyAlignment="1" applyProtection="1">
      <alignment horizontal="right" vertical="center"/>
    </xf>
    <xf numFmtId="0" fontId="10" fillId="21" borderId="3" xfId="0" applyFont="1" applyFill="1" applyBorder="1" applyAlignment="1" applyProtection="1">
      <alignment vertical="center"/>
    </xf>
    <xf numFmtId="0" fontId="25" fillId="21" borderId="18" xfId="0" applyFont="1" applyFill="1" applyBorder="1" applyAlignment="1" applyProtection="1">
      <alignment vertical="center"/>
    </xf>
    <xf numFmtId="2" fontId="25" fillId="21" borderId="18" xfId="0" applyNumberFormat="1" applyFont="1" applyFill="1" applyBorder="1" applyAlignment="1" applyProtection="1">
      <alignment vertical="center"/>
    </xf>
    <xf numFmtId="0" fontId="2" fillId="19" borderId="24" xfId="0" applyFont="1" applyFill="1" applyBorder="1" applyAlignment="1" applyProtection="1">
      <alignment vertical="center"/>
    </xf>
    <xf numFmtId="9" fontId="10" fillId="21" borderId="10" xfId="0" applyNumberFormat="1" applyFont="1" applyFill="1" applyBorder="1" applyAlignment="1" applyProtection="1">
      <alignment horizontal="right" vertical="center"/>
    </xf>
    <xf numFmtId="0" fontId="10" fillId="21" borderId="11" xfId="0" applyFont="1" applyFill="1" applyBorder="1" applyAlignment="1" applyProtection="1">
      <alignment vertical="center"/>
    </xf>
    <xf numFmtId="0" fontId="25" fillId="21" borderId="2" xfId="0" applyFont="1" applyFill="1" applyBorder="1" applyAlignment="1" applyProtection="1">
      <alignment vertical="center"/>
    </xf>
    <xf numFmtId="2" fontId="25" fillId="21" borderId="2" xfId="0" applyNumberFormat="1" applyFont="1" applyFill="1" applyBorder="1" applyAlignment="1" applyProtection="1">
      <alignment vertical="center"/>
    </xf>
    <xf numFmtId="0" fontId="2" fillId="19" borderId="9" xfId="0" applyFont="1" applyFill="1" applyBorder="1" applyAlignment="1" applyProtection="1">
      <alignment horizontal="right" vertical="center"/>
    </xf>
    <xf numFmtId="0" fontId="2" fillId="19" borderId="4" xfId="0" applyFont="1" applyFill="1" applyBorder="1" applyAlignment="1" applyProtection="1">
      <alignment horizontal="left" vertical="center"/>
    </xf>
    <xf numFmtId="0" fontId="2" fillId="19" borderId="9" xfId="0" applyFont="1" applyFill="1" applyBorder="1" applyAlignment="1" applyProtection="1">
      <alignment horizontal="center" vertical="center"/>
    </xf>
    <xf numFmtId="0" fontId="3" fillId="13" borderId="3" xfId="0" applyFont="1" applyFill="1" applyBorder="1" applyAlignment="1" applyProtection="1">
      <alignment vertical="center"/>
    </xf>
    <xf numFmtId="2" fontId="2" fillId="13" borderId="18" xfId="0" applyNumberFormat="1" applyFont="1" applyFill="1" applyBorder="1" applyAlignment="1" applyProtection="1">
      <alignment vertical="center"/>
    </xf>
    <xf numFmtId="0" fontId="25" fillId="21" borderId="10" xfId="0" applyFont="1" applyFill="1" applyBorder="1" applyAlignment="1" applyProtection="1">
      <alignment horizontal="right" vertical="center"/>
    </xf>
    <xf numFmtId="0" fontId="25" fillId="21" borderId="12" xfId="0" applyFont="1" applyFill="1" applyBorder="1" applyAlignment="1" applyProtection="1">
      <alignment horizontal="left" vertical="center"/>
    </xf>
    <xf numFmtId="165" fontId="25" fillId="21" borderId="17" xfId="0" applyNumberFormat="1" applyFont="1" applyFill="1" applyBorder="1" applyProtection="1"/>
    <xf numFmtId="9" fontId="10" fillId="21" borderId="10" xfId="0" applyNumberFormat="1" applyFont="1" applyFill="1" applyBorder="1" applyAlignment="1" applyProtection="1">
      <alignment vertical="center"/>
    </xf>
    <xf numFmtId="2" fontId="25" fillId="21" borderId="2" xfId="0" applyNumberFormat="1" applyFont="1" applyFill="1" applyBorder="1" applyProtection="1"/>
    <xf numFmtId="10" fontId="6" fillId="4" borderId="11" xfId="0" applyNumberFormat="1" applyFont="1" applyFill="1" applyBorder="1" applyAlignment="1" applyProtection="1">
      <alignment vertical="center"/>
    </xf>
    <xf numFmtId="0" fontId="6" fillId="4" borderId="12" xfId="0" applyFont="1" applyFill="1" applyBorder="1" applyAlignment="1" applyProtection="1">
      <alignment vertical="center"/>
    </xf>
    <xf numFmtId="165" fontId="2" fillId="4" borderId="2" xfId="0" applyNumberFormat="1" applyFont="1" applyFill="1" applyBorder="1" applyProtection="1"/>
    <xf numFmtId="9" fontId="3" fillId="5" borderId="10" xfId="0" applyNumberFormat="1" applyFont="1" applyFill="1" applyBorder="1" applyAlignment="1" applyProtection="1">
      <alignment vertical="center"/>
    </xf>
    <xf numFmtId="0" fontId="3" fillId="5" borderId="11" xfId="0" applyFont="1" applyFill="1" applyBorder="1" applyAlignment="1" applyProtection="1">
      <alignment vertical="center"/>
    </xf>
    <xf numFmtId="165" fontId="2" fillId="5" borderId="17" xfId="0" applyNumberFormat="1" applyFont="1" applyFill="1" applyBorder="1" applyProtection="1"/>
    <xf numFmtId="164" fontId="6" fillId="4" borderId="11" xfId="0" applyNumberFormat="1" applyFont="1" applyFill="1" applyBorder="1" applyAlignment="1" applyProtection="1">
      <alignment vertical="center"/>
    </xf>
    <xf numFmtId="0" fontId="0" fillId="0" borderId="1" xfId="0" applyBorder="1" applyAlignment="1" applyProtection="1">
      <alignment wrapText="1"/>
    </xf>
    <xf numFmtId="0" fontId="5" fillId="0" borderId="1" xfId="0" applyFont="1" applyBorder="1" applyProtection="1"/>
    <xf numFmtId="0" fontId="2" fillId="0" borderId="1" xfId="0" applyFont="1" applyBorder="1" applyAlignment="1" applyProtection="1">
      <alignment horizontal="left" vertical="center"/>
    </xf>
    <xf numFmtId="10" fontId="6" fillId="24" borderId="11" xfId="0" applyNumberFormat="1" applyFont="1" applyFill="1" applyBorder="1" applyAlignment="1" applyProtection="1">
      <alignment vertical="center"/>
    </xf>
    <xf numFmtId="0" fontId="6" fillId="24" borderId="12" xfId="0" applyFont="1" applyFill="1" applyBorder="1" applyAlignment="1" applyProtection="1">
      <alignment vertical="center"/>
    </xf>
    <xf numFmtId="165" fontId="2" fillId="24" borderId="2" xfId="0" applyNumberFormat="1" applyFont="1" applyFill="1" applyBorder="1" applyProtection="1"/>
    <xf numFmtId="9" fontId="3" fillId="25" borderId="10" xfId="0" applyNumberFormat="1" applyFont="1" applyFill="1" applyBorder="1" applyAlignment="1" applyProtection="1">
      <alignment vertical="center"/>
    </xf>
    <xf numFmtId="0" fontId="3" fillId="25" borderId="11" xfId="0" applyFont="1" applyFill="1" applyBorder="1" applyAlignment="1" applyProtection="1">
      <alignment vertical="center"/>
    </xf>
    <xf numFmtId="165" fontId="2" fillId="25" borderId="17" xfId="0" applyNumberFormat="1" applyFont="1" applyFill="1" applyBorder="1" applyProtection="1"/>
    <xf numFmtId="10" fontId="6" fillId="25" borderId="11" xfId="0" applyNumberFormat="1" applyFont="1" applyFill="1" applyBorder="1" applyAlignment="1" applyProtection="1">
      <alignment vertical="center"/>
    </xf>
    <xf numFmtId="0" fontId="6" fillId="25" borderId="12" xfId="0" applyFont="1" applyFill="1" applyBorder="1" applyAlignment="1" applyProtection="1">
      <alignment vertical="center"/>
    </xf>
    <xf numFmtId="165" fontId="2" fillId="25" borderId="2" xfId="0" applyNumberFormat="1" applyFont="1" applyFill="1" applyBorder="1" applyProtection="1"/>
    <xf numFmtId="0" fontId="13" fillId="0" borderId="1" xfId="0" applyFont="1" applyBorder="1" applyAlignment="1" applyProtection="1">
      <alignment vertical="center"/>
    </xf>
    <xf numFmtId="165" fontId="13" fillId="4" borderId="13" xfId="0" applyNumberFormat="1" applyFont="1" applyFill="1" applyBorder="1" applyAlignment="1" applyProtection="1">
      <alignment vertical="center"/>
    </xf>
    <xf numFmtId="165" fontId="13" fillId="5" borderId="13" xfId="0" applyNumberFormat="1" applyFont="1" applyFill="1" applyBorder="1" applyAlignment="1" applyProtection="1">
      <alignment vertical="center"/>
    </xf>
    <xf numFmtId="0" fontId="2" fillId="0" borderId="1" xfId="0" applyFont="1" applyBorder="1" applyAlignment="1" applyProtection="1">
      <alignment vertical="center"/>
    </xf>
    <xf numFmtId="0" fontId="3" fillId="20" borderId="26" xfId="0" applyFont="1" applyFill="1" applyBorder="1" applyAlignment="1" applyProtection="1">
      <alignment vertical="center"/>
    </xf>
    <xf numFmtId="0" fontId="3" fillId="20" borderId="13" xfId="0" applyFont="1" applyFill="1" applyBorder="1" applyAlignment="1" applyProtection="1">
      <alignment vertical="center"/>
    </xf>
    <xf numFmtId="0" fontId="3" fillId="0" borderId="1" xfId="0" applyFont="1" applyBorder="1" applyAlignment="1" applyProtection="1">
      <alignment vertical="center"/>
    </xf>
    <xf numFmtId="0" fontId="30" fillId="0" borderId="0" xfId="0" applyFont="1" applyAlignment="1" applyProtection="1">
      <alignment horizontal="left" vertical="center"/>
    </xf>
    <xf numFmtId="1" fontId="2" fillId="0" borderId="1" xfId="0" applyNumberFormat="1" applyFont="1" applyBorder="1" applyAlignment="1" applyProtection="1">
      <alignment horizontal="center" vertical="center"/>
    </xf>
    <xf numFmtId="165" fontId="2" fillId="19" borderId="1" xfId="0" applyNumberFormat="1" applyFont="1" applyFill="1" applyBorder="1" applyAlignment="1" applyProtection="1">
      <alignment vertical="center"/>
    </xf>
    <xf numFmtId="0" fontId="2" fillId="19" borderId="1" xfId="0" applyFont="1" applyFill="1" applyBorder="1" applyAlignment="1" applyProtection="1">
      <alignment vertical="center"/>
    </xf>
    <xf numFmtId="165" fontId="2" fillId="13" borderId="1" xfId="0" applyNumberFormat="1" applyFont="1" applyFill="1" applyBorder="1" applyAlignment="1" applyProtection="1">
      <alignment vertical="center"/>
    </xf>
    <xf numFmtId="1" fontId="2" fillId="20" borderId="2" xfId="0" applyNumberFormat="1" applyFont="1" applyFill="1" applyBorder="1" applyAlignment="1" applyProtection="1">
      <alignment horizontal="center" vertical="center"/>
    </xf>
    <xf numFmtId="165" fontId="3" fillId="20" borderId="2" xfId="0" applyNumberFormat="1" applyFont="1" applyFill="1" applyBorder="1" applyAlignment="1" applyProtection="1">
      <alignment vertical="center"/>
    </xf>
    <xf numFmtId="165" fontId="2" fillId="0" borderId="1" xfId="0" applyNumberFormat="1" applyFont="1" applyBorder="1" applyAlignment="1" applyProtection="1">
      <alignment vertical="center"/>
    </xf>
    <xf numFmtId="0" fontId="31" fillId="0" borderId="0" xfId="0" applyFont="1" applyAlignment="1" applyProtection="1">
      <alignment horizontal="left" vertical="center"/>
    </xf>
    <xf numFmtId="165" fontId="2" fillId="20" borderId="2" xfId="0" applyNumberFormat="1" applyFont="1" applyFill="1" applyBorder="1" applyAlignment="1" applyProtection="1">
      <alignment vertical="center"/>
    </xf>
    <xf numFmtId="0" fontId="2" fillId="14" borderId="1" xfId="0" applyFont="1" applyFill="1" applyBorder="1" applyAlignment="1" applyProtection="1">
      <alignment vertical="center"/>
    </xf>
    <xf numFmtId="165" fontId="2" fillId="14" borderId="1" xfId="0" applyNumberFormat="1" applyFont="1" applyFill="1" applyBorder="1" applyAlignment="1" applyProtection="1">
      <alignment vertical="center"/>
    </xf>
    <xf numFmtId="0" fontId="2" fillId="16" borderId="1" xfId="0" applyFont="1" applyFill="1" applyBorder="1" applyAlignment="1" applyProtection="1">
      <alignment vertical="center"/>
    </xf>
    <xf numFmtId="1" fontId="2" fillId="16" borderId="1" xfId="0" applyNumberFormat="1" applyFont="1" applyFill="1" applyBorder="1" applyAlignment="1" applyProtection="1">
      <alignment horizontal="right" vertical="center"/>
    </xf>
    <xf numFmtId="0" fontId="0" fillId="0" borderId="0" xfId="0" applyProtection="1"/>
    <xf numFmtId="0" fontId="0" fillId="0" borderId="0" xfId="0" applyAlignment="1" applyProtection="1">
      <alignment horizontal="left" vertical="center"/>
    </xf>
    <xf numFmtId="0" fontId="2" fillId="16" borderId="1" xfId="0" applyFont="1" applyFill="1" applyBorder="1" applyAlignment="1" applyProtection="1">
      <alignment horizontal="right" vertical="center" wrapText="1"/>
    </xf>
    <xf numFmtId="0" fontId="2" fillId="16" borderId="1" xfId="0" applyFont="1" applyFill="1" applyBorder="1" applyAlignment="1" applyProtection="1">
      <alignment horizontal="right" vertical="center"/>
    </xf>
    <xf numFmtId="0" fontId="2" fillId="13" borderId="1" xfId="0" applyFont="1" applyFill="1" applyBorder="1" applyAlignment="1" applyProtection="1">
      <alignment vertical="center"/>
    </xf>
    <xf numFmtId="0" fontId="3" fillId="0" borderId="1" xfId="0" applyFont="1" applyBorder="1" applyAlignment="1" applyProtection="1">
      <alignment vertical="center" wrapText="1"/>
    </xf>
    <xf numFmtId="0" fontId="2" fillId="13" borderId="1" xfId="0" applyFont="1" applyFill="1" applyBorder="1" applyAlignment="1" applyProtection="1">
      <alignment horizontal="right" vertical="center"/>
    </xf>
    <xf numFmtId="165" fontId="2" fillId="5" borderId="13" xfId="0" applyNumberFormat="1" applyFont="1" applyFill="1" applyBorder="1" applyAlignment="1" applyProtection="1">
      <alignment vertical="center"/>
    </xf>
    <xf numFmtId="2" fontId="2" fillId="5" borderId="1" xfId="0" applyNumberFormat="1" applyFont="1" applyFill="1" applyBorder="1" applyAlignment="1" applyProtection="1">
      <alignment vertical="center"/>
    </xf>
    <xf numFmtId="0" fontId="2" fillId="19" borderId="1" xfId="0" applyFont="1" applyFill="1" applyBorder="1" applyAlignment="1" applyProtection="1">
      <alignment horizontal="right" vertical="center"/>
    </xf>
    <xf numFmtId="165" fontId="2" fillId="4" borderId="13" xfId="0" applyNumberFormat="1" applyFont="1" applyFill="1" applyBorder="1" applyAlignment="1" applyProtection="1">
      <alignment vertical="center"/>
    </xf>
    <xf numFmtId="2" fontId="2" fillId="4" borderId="1" xfId="0" applyNumberFormat="1" applyFont="1" applyFill="1" applyBorder="1" applyAlignment="1" applyProtection="1">
      <alignment vertical="center"/>
    </xf>
    <xf numFmtId="166" fontId="5" fillId="14" borderId="1" xfId="0" applyNumberFormat="1" applyFont="1" applyFill="1" applyBorder="1" applyAlignment="1" applyProtection="1">
      <alignment vertical="center" wrapText="1"/>
    </xf>
    <xf numFmtId="0" fontId="2" fillId="14" borderId="1" xfId="0" applyFont="1" applyFill="1" applyBorder="1" applyAlignment="1" applyProtection="1">
      <alignment horizontal="right" vertical="center"/>
    </xf>
    <xf numFmtId="165" fontId="2" fillId="17" borderId="13" xfId="0" applyNumberFormat="1" applyFont="1" applyFill="1" applyBorder="1" applyAlignment="1" applyProtection="1">
      <alignment vertical="center"/>
    </xf>
    <xf numFmtId="2" fontId="2" fillId="17" borderId="1" xfId="0" applyNumberFormat="1" applyFont="1" applyFill="1" applyBorder="1" applyAlignment="1" applyProtection="1">
      <alignment vertical="center"/>
    </xf>
    <xf numFmtId="166" fontId="2" fillId="16" borderId="1" xfId="0" applyNumberFormat="1" applyFont="1" applyFill="1" applyBorder="1" applyAlignment="1" applyProtection="1">
      <alignment vertical="center"/>
    </xf>
    <xf numFmtId="165" fontId="2" fillId="16" borderId="1" xfId="0" applyNumberFormat="1" applyFont="1" applyFill="1" applyBorder="1" applyAlignment="1" applyProtection="1">
      <alignment vertical="center"/>
    </xf>
    <xf numFmtId="165" fontId="2" fillId="2" borderId="13" xfId="0" applyNumberFormat="1" applyFont="1" applyFill="1" applyBorder="1" applyAlignment="1" applyProtection="1">
      <alignment vertical="center"/>
    </xf>
    <xf numFmtId="2" fontId="2" fillId="2" borderId="1" xfId="0" applyNumberFormat="1" applyFont="1" applyFill="1" applyBorder="1" applyAlignment="1" applyProtection="1">
      <alignment vertical="center"/>
    </xf>
    <xf numFmtId="0" fontId="2" fillId="6" borderId="1" xfId="0" applyFont="1" applyFill="1" applyBorder="1" applyAlignment="1" applyProtection="1">
      <alignment vertical="center"/>
    </xf>
    <xf numFmtId="166" fontId="2" fillId="6" borderId="1" xfId="0" applyNumberFormat="1" applyFont="1" applyFill="1" applyBorder="1" applyAlignment="1" applyProtection="1">
      <alignment vertical="center"/>
    </xf>
    <xf numFmtId="165" fontId="2" fillId="6" borderId="1" xfId="0" applyNumberFormat="1" applyFont="1" applyFill="1" applyBorder="1" applyAlignment="1" applyProtection="1">
      <alignment vertical="center"/>
    </xf>
    <xf numFmtId="0" fontId="2" fillId="6" borderId="1" xfId="0" applyFont="1" applyFill="1" applyBorder="1" applyAlignment="1" applyProtection="1">
      <alignment horizontal="right" vertical="center"/>
    </xf>
    <xf numFmtId="165" fontId="2" fillId="3" borderId="13" xfId="0" applyNumberFormat="1" applyFont="1" applyFill="1" applyBorder="1" applyAlignment="1" applyProtection="1">
      <alignment vertical="center"/>
    </xf>
    <xf numFmtId="2" fontId="2" fillId="3" borderId="1" xfId="0" applyNumberFormat="1" applyFont="1" applyFill="1" applyBorder="1" applyAlignment="1" applyProtection="1">
      <alignment vertical="center"/>
    </xf>
    <xf numFmtId="0" fontId="2" fillId="11" borderId="1" xfId="0" applyFont="1" applyFill="1" applyBorder="1" applyAlignment="1" applyProtection="1">
      <alignment vertical="center"/>
    </xf>
    <xf numFmtId="166" fontId="2" fillId="11" borderId="1" xfId="0" applyNumberFormat="1" applyFont="1" applyFill="1" applyBorder="1" applyAlignment="1" applyProtection="1">
      <alignment vertical="center"/>
    </xf>
    <xf numFmtId="165" fontId="2" fillId="11" borderId="1" xfId="0" applyNumberFormat="1" applyFont="1" applyFill="1" applyBorder="1" applyAlignment="1" applyProtection="1">
      <alignment vertical="center"/>
    </xf>
    <xf numFmtId="0" fontId="2" fillId="11" borderId="1" xfId="0" applyFont="1" applyFill="1" applyBorder="1" applyAlignment="1" applyProtection="1">
      <alignment horizontal="right" vertical="center"/>
    </xf>
    <xf numFmtId="165" fontId="2" fillId="11" borderId="13" xfId="0" applyNumberFormat="1" applyFont="1" applyFill="1" applyBorder="1" applyAlignment="1" applyProtection="1">
      <alignment vertical="center"/>
    </xf>
    <xf numFmtId="2" fontId="2" fillId="11" borderId="1" xfId="0" applyNumberFormat="1" applyFont="1" applyFill="1" applyBorder="1" applyAlignment="1" applyProtection="1">
      <alignment vertical="center"/>
    </xf>
    <xf numFmtId="0" fontId="2" fillId="10" borderId="1" xfId="0" applyFont="1" applyFill="1" applyBorder="1" applyAlignment="1" applyProtection="1">
      <alignment vertical="center"/>
    </xf>
    <xf numFmtId="166" fontId="2" fillId="10" borderId="1" xfId="0" applyNumberFormat="1" applyFont="1" applyFill="1" applyBorder="1" applyAlignment="1" applyProtection="1">
      <alignment vertical="center"/>
    </xf>
    <xf numFmtId="165" fontId="2" fillId="10" borderId="1" xfId="0" applyNumberFormat="1" applyFont="1" applyFill="1" applyBorder="1" applyAlignment="1" applyProtection="1">
      <alignment vertical="center"/>
    </xf>
    <xf numFmtId="0" fontId="2" fillId="10" borderId="1" xfId="0" applyFont="1" applyFill="1" applyBorder="1" applyAlignment="1" applyProtection="1">
      <alignment horizontal="right" vertical="center"/>
    </xf>
    <xf numFmtId="165" fontId="2" fillId="7" borderId="13" xfId="0" applyNumberFormat="1" applyFont="1" applyFill="1" applyBorder="1" applyAlignment="1" applyProtection="1">
      <alignment vertical="center"/>
    </xf>
    <xf numFmtId="2" fontId="2" fillId="7" borderId="1" xfId="0" applyNumberFormat="1" applyFont="1" applyFill="1" applyBorder="1" applyAlignment="1" applyProtection="1">
      <alignment vertical="center"/>
    </xf>
    <xf numFmtId="165" fontId="2" fillId="0" borderId="1" xfId="0" applyNumberFormat="1" applyFont="1" applyBorder="1" applyAlignment="1" applyProtection="1">
      <alignment horizontal="right" vertical="center"/>
    </xf>
    <xf numFmtId="0" fontId="23" fillId="21" borderId="1" xfId="0" applyFont="1" applyFill="1" applyBorder="1" applyAlignment="1" applyProtection="1">
      <alignment vertical="top" wrapText="1"/>
    </xf>
    <xf numFmtId="0" fontId="2" fillId="21" borderId="1" xfId="0" applyFont="1" applyFill="1" applyBorder="1" applyProtection="1"/>
    <xf numFmtId="0" fontId="22" fillId="21" borderId="5" xfId="0" applyFont="1" applyFill="1" applyBorder="1" applyAlignment="1" applyProtection="1">
      <alignment vertical="center" wrapText="1"/>
    </xf>
    <xf numFmtId="0" fontId="3" fillId="12" borderId="5" xfId="0" applyFont="1" applyFill="1" applyBorder="1" applyAlignment="1" applyProtection="1">
      <alignment horizontal="left" vertical="top" wrapText="1"/>
    </xf>
    <xf numFmtId="0" fontId="3" fillId="12" borderId="6" xfId="0" applyFont="1" applyFill="1" applyBorder="1" applyAlignment="1" applyProtection="1">
      <alignment horizontal="left" vertical="top" wrapText="1"/>
    </xf>
    <xf numFmtId="0" fontId="3" fillId="12" borderId="7" xfId="0" applyFont="1" applyFill="1" applyBorder="1" applyAlignment="1" applyProtection="1">
      <alignment horizontal="left" vertical="top" wrapText="1"/>
    </xf>
    <xf numFmtId="0" fontId="3" fillId="0" borderId="18" xfId="0" applyFont="1" applyBorder="1" applyAlignment="1" applyProtection="1">
      <alignment horizontal="left" vertical="top" wrapText="1"/>
    </xf>
    <xf numFmtId="0" fontId="13" fillId="15" borderId="1" xfId="0" applyFont="1" applyFill="1" applyBorder="1" applyAlignment="1" applyProtection="1">
      <alignment horizontal="left" vertical="top" wrapText="1"/>
    </xf>
    <xf numFmtId="0" fontId="13" fillId="15" borderId="1" xfId="0" applyFont="1" applyFill="1" applyBorder="1" applyAlignment="1" applyProtection="1">
      <alignment vertical="top" wrapText="1"/>
    </xf>
    <xf numFmtId="0" fontId="13" fillId="15" borderId="25" xfId="0" applyFont="1" applyFill="1" applyBorder="1" applyAlignment="1" applyProtection="1">
      <alignment horizontal="left" vertical="top" wrapText="1"/>
    </xf>
    <xf numFmtId="0" fontId="3" fillId="12" borderId="8" xfId="0" applyFont="1" applyFill="1" applyBorder="1" applyAlignment="1" applyProtection="1">
      <alignment horizontal="left" vertical="top" wrapText="1"/>
    </xf>
    <xf numFmtId="0" fontId="3" fillId="12" borderId="1" xfId="0" applyFont="1" applyFill="1" applyBorder="1" applyAlignment="1" applyProtection="1">
      <alignment horizontal="left" vertical="top" wrapText="1"/>
    </xf>
    <xf numFmtId="0" fontId="3" fillId="12" borderId="25" xfId="0" applyFont="1" applyFill="1" applyBorder="1" applyAlignment="1" applyProtection="1">
      <alignment horizontal="left" vertical="top" wrapText="1"/>
    </xf>
    <xf numFmtId="0" fontId="3" fillId="0" borderId="10" xfId="0" applyFont="1" applyBorder="1" applyAlignment="1" applyProtection="1">
      <alignment horizontal="left" vertical="top" wrapText="1"/>
    </xf>
    <xf numFmtId="0" fontId="13" fillId="15" borderId="10" xfId="0" applyFont="1" applyFill="1" applyBorder="1" applyAlignment="1" applyProtection="1">
      <alignment horizontal="left" vertical="top"/>
    </xf>
    <xf numFmtId="0" fontId="13" fillId="15" borderId="11" xfId="0" applyFont="1" applyFill="1" applyBorder="1" applyAlignment="1" applyProtection="1">
      <alignment horizontal="left" vertical="top"/>
    </xf>
    <xf numFmtId="0" fontId="13" fillId="15" borderId="11" xfId="0" applyFont="1" applyFill="1" applyBorder="1" applyAlignment="1" applyProtection="1">
      <alignment horizontal="left" vertical="top"/>
    </xf>
    <xf numFmtId="0" fontId="13" fillId="15" borderId="12" xfId="0" applyFont="1" applyFill="1" applyBorder="1" applyAlignment="1" applyProtection="1">
      <alignment horizontal="left" vertical="top"/>
    </xf>
    <xf numFmtId="0" fontId="13" fillId="15" borderId="11" xfId="0" applyFont="1" applyFill="1" applyBorder="1" applyAlignment="1" applyProtection="1">
      <alignment vertical="top"/>
    </xf>
    <xf numFmtId="0" fontId="3" fillId="12" borderId="9" xfId="0" applyFont="1" applyFill="1" applyBorder="1" applyAlignment="1" applyProtection="1">
      <alignment horizontal="left" vertical="top" wrapText="1"/>
    </xf>
    <xf numFmtId="0" fontId="3" fillId="12" borderId="3" xfId="0" applyFont="1" applyFill="1" applyBorder="1" applyAlignment="1" applyProtection="1">
      <alignment horizontal="left" vertical="top" wrapText="1"/>
    </xf>
    <xf numFmtId="0" fontId="3" fillId="12" borderId="4" xfId="0" applyFont="1" applyFill="1" applyBorder="1" applyAlignment="1" applyProtection="1">
      <alignment horizontal="left" vertical="top" wrapText="1"/>
    </xf>
    <xf numFmtId="0" fontId="3" fillId="0" borderId="2" xfId="0" applyFont="1" applyBorder="1" applyAlignment="1" applyProtection="1">
      <alignment horizontal="left" vertical="top" wrapText="1"/>
    </xf>
    <xf numFmtId="0" fontId="13" fillId="15" borderId="4" xfId="0" applyFont="1" applyFill="1" applyBorder="1" applyAlignment="1" applyProtection="1">
      <alignment horizontal="left" vertical="top" wrapText="1"/>
    </xf>
    <xf numFmtId="0" fontId="13" fillId="15" borderId="18" xfId="0" applyFont="1" applyFill="1" applyBorder="1" applyAlignment="1" applyProtection="1">
      <alignment horizontal="left" vertical="top" wrapText="1"/>
    </xf>
    <xf numFmtId="0" fontId="13" fillId="9" borderId="18" xfId="0" applyFont="1" applyFill="1" applyBorder="1" applyAlignment="1" applyProtection="1">
      <alignment horizontal="left" vertical="top" wrapText="1"/>
    </xf>
    <xf numFmtId="0" fontId="13" fillId="3" borderId="18" xfId="0" applyFont="1" applyFill="1" applyBorder="1" applyAlignment="1" applyProtection="1">
      <alignment horizontal="left" vertical="top" wrapText="1"/>
    </xf>
    <xf numFmtId="0" fontId="13" fillId="2" borderId="9" xfId="0" applyFont="1" applyFill="1" applyBorder="1" applyAlignment="1" applyProtection="1">
      <alignment horizontal="left" vertical="top" wrapText="1"/>
    </xf>
    <xf numFmtId="0" fontId="13" fillId="2" borderId="3" xfId="0" applyFont="1" applyFill="1" applyBorder="1" applyAlignment="1" applyProtection="1">
      <alignment horizontal="left" vertical="top" wrapText="1"/>
    </xf>
    <xf numFmtId="0" fontId="13" fillId="2" borderId="4" xfId="0" applyFont="1" applyFill="1" applyBorder="1" applyAlignment="1" applyProtection="1">
      <alignment horizontal="left" vertical="top" wrapText="1"/>
    </xf>
    <xf numFmtId="0" fontId="13" fillId="17" borderId="9" xfId="0" applyFont="1" applyFill="1" applyBorder="1" applyAlignment="1" applyProtection="1">
      <alignment horizontal="left" vertical="top" wrapText="1"/>
    </xf>
    <xf numFmtId="0" fontId="13" fillId="17" borderId="3" xfId="0" applyFont="1" applyFill="1" applyBorder="1" applyAlignment="1" applyProtection="1">
      <alignment horizontal="left" vertical="top" wrapText="1"/>
    </xf>
    <xf numFmtId="0" fontId="13" fillId="17" borderId="4" xfId="0" applyFont="1" applyFill="1" applyBorder="1" applyAlignment="1" applyProtection="1">
      <alignment horizontal="left" vertical="top" wrapText="1"/>
    </xf>
    <xf numFmtId="0" fontId="13" fillId="15" borderId="9" xfId="0" applyFont="1" applyFill="1" applyBorder="1" applyAlignment="1" applyProtection="1">
      <alignment horizontal="left" vertical="top" wrapText="1"/>
    </xf>
    <xf numFmtId="0" fontId="13" fillId="15" borderId="3" xfId="0" applyFont="1" applyFill="1" applyBorder="1" applyAlignment="1" applyProtection="1">
      <alignment horizontal="left" vertical="top" wrapText="1"/>
    </xf>
    <xf numFmtId="0" fontId="3" fillId="12" borderId="27" xfId="0" applyFont="1" applyFill="1" applyBorder="1" applyAlignment="1" applyProtection="1">
      <alignment horizontal="left" vertical="top"/>
    </xf>
    <xf numFmtId="0" fontId="13" fillId="12" borderId="10" xfId="0" applyFont="1" applyFill="1" applyBorder="1" applyAlignment="1" applyProtection="1">
      <alignment horizontal="left" vertical="top" wrapText="1"/>
    </xf>
    <xf numFmtId="0" fontId="2" fillId="12" borderId="1" xfId="0" applyFont="1" applyFill="1" applyBorder="1" applyProtection="1"/>
    <xf numFmtId="0" fontId="3" fillId="0" borderId="17" xfId="0" applyFont="1" applyBorder="1" applyAlignment="1" applyProtection="1">
      <alignment horizontal="left" vertical="top"/>
    </xf>
    <xf numFmtId="0" fontId="13" fillId="18" borderId="2" xfId="0" applyFont="1" applyFill="1" applyBorder="1" applyAlignment="1" applyProtection="1">
      <alignment horizontal="left" vertical="top" wrapText="1"/>
    </xf>
    <xf numFmtId="0" fontId="13" fillId="7" borderId="2" xfId="0" applyFont="1" applyFill="1" applyBorder="1" applyAlignment="1" applyProtection="1">
      <alignment horizontal="left" vertical="top" wrapText="1"/>
    </xf>
    <xf numFmtId="0" fontId="13" fillId="9" borderId="2" xfId="0" applyFont="1" applyFill="1" applyBorder="1" applyAlignment="1" applyProtection="1">
      <alignment horizontal="left" vertical="top" wrapText="1"/>
    </xf>
    <xf numFmtId="0" fontId="3" fillId="3" borderId="2"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3" fillId="17" borderId="22" xfId="0" applyFont="1" applyFill="1" applyBorder="1" applyAlignment="1" applyProtection="1">
      <alignment horizontal="left" vertical="top" wrapText="1"/>
    </xf>
    <xf numFmtId="0" fontId="3" fillId="17" borderId="21" xfId="0" applyFont="1" applyFill="1" applyBorder="1" applyAlignment="1" applyProtection="1">
      <alignment horizontal="left" vertical="top" wrapText="1"/>
    </xf>
    <xf numFmtId="0" fontId="3" fillId="17" borderId="20" xfId="0" applyFont="1" applyFill="1" applyBorder="1" applyAlignment="1" applyProtection="1">
      <alignment horizontal="left" vertical="top" wrapText="1"/>
    </xf>
    <xf numFmtId="0" fontId="13" fillId="4" borderId="22" xfId="0" applyFont="1" applyFill="1" applyBorder="1" applyAlignment="1" applyProtection="1">
      <alignment horizontal="left" vertical="top" wrapText="1"/>
    </xf>
    <xf numFmtId="0" fontId="3" fillId="4" borderId="21" xfId="0" applyFont="1" applyFill="1" applyBorder="1" applyAlignment="1" applyProtection="1">
      <alignment horizontal="left" vertical="top" wrapText="1"/>
    </xf>
    <xf numFmtId="0" fontId="3" fillId="4" borderId="20" xfId="0" applyFont="1" applyFill="1" applyBorder="1" applyAlignment="1" applyProtection="1">
      <alignment horizontal="left" vertical="top" wrapText="1"/>
    </xf>
    <xf numFmtId="0" fontId="3" fillId="5" borderId="22" xfId="0" applyFont="1" applyFill="1" applyBorder="1" applyAlignment="1" applyProtection="1">
      <alignment horizontal="left" vertical="top" wrapText="1"/>
    </xf>
    <xf numFmtId="0" fontId="3" fillId="5" borderId="21" xfId="0" applyFont="1" applyFill="1" applyBorder="1" applyAlignment="1" applyProtection="1">
      <alignment horizontal="left" vertical="top" wrapText="1"/>
    </xf>
    <xf numFmtId="0" fontId="3" fillId="5" borderId="20" xfId="0" applyFont="1" applyFill="1" applyBorder="1" applyAlignment="1" applyProtection="1">
      <alignment horizontal="left" vertical="top" wrapText="1"/>
    </xf>
    <xf numFmtId="0" fontId="10" fillId="21" borderId="18" xfId="0" applyFont="1" applyFill="1" applyBorder="1" applyAlignment="1" applyProtection="1">
      <alignment vertical="center"/>
    </xf>
    <xf numFmtId="0" fontId="10" fillId="21" borderId="9" xfId="0" applyFont="1" applyFill="1" applyBorder="1" applyAlignment="1" applyProtection="1">
      <alignment horizontal="left" vertical="center"/>
    </xf>
    <xf numFmtId="1" fontId="10" fillId="21" borderId="2" xfId="0" applyNumberFormat="1" applyFont="1" applyFill="1" applyBorder="1" applyAlignment="1" applyProtection="1">
      <alignment vertical="center"/>
    </xf>
    <xf numFmtId="1" fontId="2" fillId="12" borderId="2" xfId="0" applyNumberFormat="1" applyFont="1" applyFill="1" applyBorder="1" applyAlignment="1" applyProtection="1">
      <alignment vertical="center"/>
    </xf>
    <xf numFmtId="0" fontId="2" fillId="12" borderId="10" xfId="0" applyFont="1" applyFill="1" applyBorder="1" applyAlignment="1" applyProtection="1">
      <alignment horizontal="left" vertical="center"/>
    </xf>
    <xf numFmtId="1" fontId="2" fillId="12" borderId="17" xfId="0" applyNumberFormat="1" applyFont="1" applyFill="1" applyBorder="1" applyAlignment="1" applyProtection="1">
      <alignment vertical="center"/>
    </xf>
    <xf numFmtId="0" fontId="2" fillId="12" borderId="5" xfId="0" applyFont="1" applyFill="1" applyBorder="1" applyAlignment="1" applyProtection="1">
      <alignment horizontal="left" vertical="center"/>
    </xf>
    <xf numFmtId="0" fontId="10" fillId="21" borderId="5" xfId="0" applyFont="1" applyFill="1" applyBorder="1" applyAlignment="1" applyProtection="1">
      <alignment horizontal="left" vertical="center"/>
    </xf>
    <xf numFmtId="0" fontId="2" fillId="12" borderId="2" xfId="0" applyFont="1" applyFill="1" applyBorder="1" applyAlignment="1" applyProtection="1">
      <alignment vertical="center"/>
    </xf>
    <xf numFmtId="1" fontId="2" fillId="12" borderId="10" xfId="0" applyNumberFormat="1" applyFont="1" applyFill="1" applyBorder="1" applyAlignment="1" applyProtection="1">
      <alignment vertical="center"/>
    </xf>
    <xf numFmtId="1" fontId="2" fillId="12" borderId="18" xfId="0" applyNumberFormat="1" applyFont="1" applyFill="1" applyBorder="1" applyAlignment="1" applyProtection="1">
      <alignment vertical="center"/>
    </xf>
    <xf numFmtId="0" fontId="2" fillId="12" borderId="9" xfId="0" applyFont="1" applyFill="1" applyBorder="1" applyAlignment="1" applyProtection="1">
      <alignment horizontal="left" vertical="center"/>
    </xf>
    <xf numFmtId="0" fontId="10" fillId="21" borderId="2" xfId="0" applyFont="1" applyFill="1" applyBorder="1" applyAlignment="1" applyProtection="1">
      <alignment vertical="center"/>
    </xf>
    <xf numFmtId="0" fontId="10" fillId="21" borderId="10" xfId="0" applyFont="1" applyFill="1" applyBorder="1" applyAlignment="1" applyProtection="1">
      <alignment horizontal="left" vertical="center"/>
    </xf>
    <xf numFmtId="0" fontId="10" fillId="21" borderId="2" xfId="0" applyFont="1" applyFill="1" applyBorder="1" applyAlignment="1" applyProtection="1">
      <alignment vertical="center" wrapText="1"/>
    </xf>
    <xf numFmtId="1" fontId="2" fillId="12" borderId="5" xfId="0" applyNumberFormat="1" applyFont="1" applyFill="1" applyBorder="1" applyAlignment="1" applyProtection="1">
      <alignment vertical="center"/>
    </xf>
    <xf numFmtId="1" fontId="10" fillId="21" borderId="18" xfId="0" applyNumberFormat="1" applyFont="1" applyFill="1" applyBorder="1" applyAlignment="1" applyProtection="1">
      <alignment vertical="center"/>
    </xf>
    <xf numFmtId="1" fontId="2" fillId="22" borderId="2" xfId="0" applyNumberFormat="1" applyFont="1" applyFill="1" applyBorder="1" applyAlignment="1" applyProtection="1">
      <alignment vertical="center"/>
    </xf>
    <xf numFmtId="0" fontId="2" fillId="22" borderId="10" xfId="0" applyFont="1" applyFill="1" applyBorder="1" applyAlignment="1" applyProtection="1">
      <alignment horizontal="left" vertical="center"/>
    </xf>
    <xf numFmtId="0" fontId="2" fillId="22" borderId="2" xfId="0" applyFont="1" applyFill="1" applyBorder="1" applyAlignment="1" applyProtection="1">
      <alignment vertical="center"/>
    </xf>
    <xf numFmtId="1" fontId="3" fillId="0" borderId="1" xfId="0" applyNumberFormat="1" applyFont="1" applyBorder="1" applyAlignment="1" applyProtection="1">
      <alignment vertical="center"/>
    </xf>
    <xf numFmtId="0" fontId="2" fillId="8" borderId="1" xfId="0" applyFont="1" applyFill="1" applyBorder="1" applyAlignment="1" applyProtection="1">
      <alignment horizontal="center" vertical="center"/>
    </xf>
    <xf numFmtId="0" fontId="2" fillId="10" borderId="24" xfId="0" applyFont="1" applyFill="1" applyBorder="1" applyAlignment="1" applyProtection="1">
      <alignment horizontal="center" vertical="center"/>
    </xf>
    <xf numFmtId="0" fontId="2" fillId="11" borderId="1" xfId="0" applyFont="1" applyFill="1" applyBorder="1" applyAlignment="1" applyProtection="1">
      <alignment horizontal="center" vertical="center"/>
    </xf>
    <xf numFmtId="0" fontId="2" fillId="6" borderId="24" xfId="0" applyFont="1" applyFill="1" applyBorder="1" applyAlignment="1" applyProtection="1">
      <alignment horizontal="center" vertical="center"/>
    </xf>
    <xf numFmtId="164" fontId="6" fillId="2" borderId="11" xfId="0" applyNumberFormat="1" applyFont="1" applyFill="1" applyBorder="1" applyAlignment="1" applyProtection="1">
      <alignment vertical="center"/>
    </xf>
    <xf numFmtId="0" fontId="3" fillId="2" borderId="12" xfId="0" applyFont="1" applyFill="1" applyBorder="1" applyAlignment="1" applyProtection="1">
      <alignment horizontal="left" vertical="center"/>
    </xf>
    <xf numFmtId="165" fontId="2" fillId="2" borderId="12" xfId="0" applyNumberFormat="1" applyFont="1" applyFill="1" applyBorder="1" applyProtection="1"/>
    <xf numFmtId="164" fontId="6" fillId="17" borderId="11" xfId="0" applyNumberFormat="1" applyFont="1" applyFill="1" applyBorder="1" applyAlignment="1" applyProtection="1">
      <alignment vertical="center"/>
    </xf>
    <xf numFmtId="0" fontId="3" fillId="17" borderId="12" xfId="0" applyFont="1" applyFill="1" applyBorder="1" applyAlignment="1" applyProtection="1">
      <alignment horizontal="left" vertical="center"/>
    </xf>
    <xf numFmtId="165" fontId="2" fillId="17" borderId="11" xfId="0" applyNumberFormat="1" applyFont="1" applyFill="1" applyBorder="1" applyProtection="1"/>
    <xf numFmtId="0" fontId="25" fillId="21" borderId="1" xfId="0" applyFont="1" applyFill="1" applyBorder="1" applyAlignment="1" applyProtection="1">
      <alignment horizontal="right" vertical="center"/>
    </xf>
    <xf numFmtId="0" fontId="25" fillId="21" borderId="3" xfId="0" applyFont="1" applyFill="1" applyBorder="1" applyAlignment="1" applyProtection="1">
      <alignment horizontal="left" vertical="center" wrapText="1"/>
    </xf>
    <xf numFmtId="0" fontId="25" fillId="21" borderId="10" xfId="0" applyFont="1" applyFill="1" applyBorder="1" applyAlignment="1" applyProtection="1">
      <alignment horizontal="center" vertical="center"/>
    </xf>
    <xf numFmtId="164" fontId="10" fillId="21" borderId="11" xfId="0" applyNumberFormat="1" applyFont="1" applyFill="1" applyBorder="1" applyAlignment="1" applyProtection="1">
      <alignment vertical="center"/>
    </xf>
    <xf numFmtId="0" fontId="10" fillId="21" borderId="12" xfId="0" applyFont="1" applyFill="1" applyBorder="1" applyAlignment="1" applyProtection="1">
      <alignment horizontal="left" vertical="center"/>
    </xf>
    <xf numFmtId="0" fontId="25" fillId="21" borderId="2" xfId="0" applyFont="1" applyFill="1" applyBorder="1" applyAlignment="1" applyProtection="1">
      <alignment horizontal="left" vertical="center" wrapText="1"/>
    </xf>
    <xf numFmtId="165" fontId="2" fillId="17" borderId="12" xfId="0" applyNumberFormat="1" applyFont="1" applyFill="1" applyBorder="1" applyProtection="1"/>
    <xf numFmtId="0" fontId="2" fillId="12" borderId="2" xfId="0" applyFont="1" applyFill="1" applyBorder="1" applyAlignment="1" applyProtection="1">
      <alignment horizontal="center" vertical="center"/>
    </xf>
    <xf numFmtId="164" fontId="6" fillId="12" borderId="11" xfId="0" applyNumberFormat="1" applyFont="1" applyFill="1" applyBorder="1" applyAlignment="1" applyProtection="1">
      <alignment vertical="center"/>
    </xf>
    <xf numFmtId="0" fontId="3" fillId="12" borderId="12" xfId="0" applyFont="1" applyFill="1" applyBorder="1" applyAlignment="1" applyProtection="1">
      <alignment horizontal="left" vertical="center"/>
    </xf>
    <xf numFmtId="0" fontId="2" fillId="12" borderId="10" xfId="0" applyFont="1" applyFill="1" applyBorder="1" applyAlignment="1" applyProtection="1">
      <alignment horizontal="left" vertical="center" wrapText="1"/>
    </xf>
    <xf numFmtId="0" fontId="2" fillId="12" borderId="10" xfId="0" applyFont="1" applyFill="1" applyBorder="1" applyAlignment="1" applyProtection="1">
      <alignment horizontal="right" vertical="center"/>
    </xf>
    <xf numFmtId="0" fontId="2" fillId="12" borderId="12" xfId="0" applyFont="1" applyFill="1" applyBorder="1" applyAlignment="1" applyProtection="1">
      <alignment horizontal="right" vertical="center"/>
    </xf>
    <xf numFmtId="0" fontId="2" fillId="12" borderId="11" xfId="0" applyFont="1" applyFill="1" applyBorder="1" applyAlignment="1" applyProtection="1">
      <alignment horizontal="center" vertical="center"/>
    </xf>
    <xf numFmtId="0" fontId="25" fillId="21" borderId="2" xfId="0" applyFont="1" applyFill="1" applyBorder="1" applyAlignment="1" applyProtection="1">
      <alignment horizontal="center" vertical="center"/>
    </xf>
    <xf numFmtId="0" fontId="25" fillId="21" borderId="5" xfId="0" applyFont="1" applyFill="1" applyBorder="1" applyAlignment="1" applyProtection="1">
      <alignment horizontal="center" vertical="center"/>
    </xf>
    <xf numFmtId="0" fontId="10" fillId="21" borderId="2" xfId="0" applyFont="1" applyFill="1" applyBorder="1" applyAlignment="1" applyProtection="1">
      <alignment horizontal="center" vertical="center"/>
    </xf>
    <xf numFmtId="0" fontId="25" fillId="21" borderId="11" xfId="0" applyFont="1" applyFill="1" applyBorder="1" applyAlignment="1" applyProtection="1">
      <alignment horizontal="right" vertical="center"/>
    </xf>
    <xf numFmtId="2" fontId="25" fillId="21" borderId="11" xfId="0" applyNumberFormat="1" applyFont="1" applyFill="1" applyBorder="1" applyAlignment="1" applyProtection="1">
      <alignment horizontal="center" vertical="center"/>
    </xf>
    <xf numFmtId="0" fontId="3" fillId="8" borderId="1" xfId="0" applyFont="1" applyFill="1" applyBorder="1" applyAlignment="1" applyProtection="1">
      <alignment horizontal="center" vertical="center"/>
    </xf>
    <xf numFmtId="0" fontId="3" fillId="11" borderId="1" xfId="0" applyFont="1" applyFill="1" applyBorder="1" applyAlignment="1" applyProtection="1">
      <alignment horizontal="center" vertical="center"/>
    </xf>
    <xf numFmtId="0" fontId="5" fillId="6" borderId="24" xfId="0" applyFont="1" applyFill="1" applyBorder="1" applyAlignment="1" applyProtection="1">
      <alignment horizontal="left" vertical="center" wrapText="1"/>
    </xf>
    <xf numFmtId="164" fontId="8" fillId="2" borderId="11" xfId="0" applyNumberFormat="1" applyFont="1" applyFill="1" applyBorder="1" applyAlignment="1" applyProtection="1">
      <alignment vertical="center"/>
    </xf>
    <xf numFmtId="165" fontId="2" fillId="2" borderId="11" xfId="0" applyNumberFormat="1" applyFont="1" applyFill="1" applyBorder="1" applyProtection="1"/>
    <xf numFmtId="0" fontId="2" fillId="14" borderId="8" xfId="0" applyFont="1" applyFill="1" applyBorder="1" applyAlignment="1" applyProtection="1">
      <alignment horizontal="center" vertical="center"/>
    </xf>
    <xf numFmtId="0" fontId="2" fillId="14" borderId="25" xfId="0" applyFont="1" applyFill="1" applyBorder="1" applyAlignment="1" applyProtection="1">
      <alignment horizontal="center" vertical="center"/>
    </xf>
    <xf numFmtId="0" fontId="3" fillId="10" borderId="24" xfId="0" applyFont="1" applyFill="1" applyBorder="1" applyAlignment="1" applyProtection="1">
      <alignment horizontal="center" vertical="center" wrapText="1"/>
    </xf>
    <xf numFmtId="0" fontId="3" fillId="10" borderId="24" xfId="0" applyFont="1" applyFill="1" applyBorder="1" applyAlignment="1" applyProtection="1">
      <alignment horizontal="center" vertical="center"/>
    </xf>
    <xf numFmtId="0" fontId="2" fillId="14" borderId="9" xfId="0" applyFont="1" applyFill="1" applyBorder="1" applyAlignment="1" applyProtection="1">
      <alignment horizontal="center" vertical="center"/>
    </xf>
    <xf numFmtId="0" fontId="2" fillId="14" borderId="4" xfId="0" applyFont="1" applyFill="1" applyBorder="1" applyAlignment="1" applyProtection="1">
      <alignment horizontal="center" vertical="center"/>
    </xf>
    <xf numFmtId="0" fontId="2" fillId="14" borderId="5" xfId="0" applyFont="1" applyFill="1" applyBorder="1" applyAlignment="1" applyProtection="1">
      <alignment horizontal="center" vertical="center"/>
    </xf>
    <xf numFmtId="0" fontId="2" fillId="14" borderId="7" xfId="0" applyFont="1" applyFill="1" applyBorder="1" applyAlignment="1" applyProtection="1">
      <alignment horizontal="center" vertical="center"/>
    </xf>
    <xf numFmtId="10" fontId="8" fillId="2" borderId="11" xfId="0" applyNumberFormat="1" applyFont="1" applyFill="1" applyBorder="1" applyAlignment="1" applyProtection="1">
      <alignment vertical="center"/>
    </xf>
    <xf numFmtId="0" fontId="8" fillId="2" borderId="12" xfId="0" applyFont="1" applyFill="1" applyBorder="1" applyAlignment="1" applyProtection="1">
      <alignment horizontal="left" vertical="center"/>
    </xf>
    <xf numFmtId="0" fontId="3" fillId="8" borderId="1" xfId="0" applyFont="1" applyFill="1" applyBorder="1" applyAlignment="1" applyProtection="1">
      <alignment horizontal="center" vertical="center" wrapText="1"/>
    </xf>
    <xf numFmtId="0" fontId="10" fillId="21" borderId="2" xfId="0" applyFont="1" applyFill="1" applyBorder="1" applyAlignment="1" applyProtection="1">
      <alignment horizontal="center" vertical="center" wrapText="1"/>
    </xf>
    <xf numFmtId="0" fontId="25" fillId="21" borderId="2" xfId="0" applyFont="1" applyFill="1" applyBorder="1" applyProtection="1"/>
    <xf numFmtId="10" fontId="6" fillId="2" borderId="11" xfId="0" applyNumberFormat="1" applyFont="1" applyFill="1" applyBorder="1" applyAlignment="1" applyProtection="1">
      <alignment vertical="center"/>
    </xf>
    <xf numFmtId="10" fontId="26" fillId="23" borderId="11" xfId="0" applyNumberFormat="1" applyFont="1" applyFill="1" applyBorder="1" applyAlignment="1" applyProtection="1">
      <alignment vertical="center"/>
    </xf>
    <xf numFmtId="0" fontId="26" fillId="23" borderId="12" xfId="0" applyFont="1" applyFill="1" applyBorder="1" applyAlignment="1" applyProtection="1">
      <alignment horizontal="left" vertical="center"/>
    </xf>
    <xf numFmtId="165" fontId="2" fillId="23" borderId="11" xfId="0" applyNumberFormat="1" applyFont="1" applyFill="1" applyBorder="1" applyProtection="1"/>
    <xf numFmtId="10" fontId="4" fillId="23" borderId="11" xfId="0" applyNumberFormat="1" applyFont="1" applyFill="1" applyBorder="1" applyAlignment="1" applyProtection="1">
      <alignment vertical="center"/>
    </xf>
    <xf numFmtId="0" fontId="4" fillId="23" borderId="12" xfId="0" applyFont="1" applyFill="1" applyBorder="1" applyAlignment="1" applyProtection="1">
      <alignment horizontal="left" vertical="center"/>
    </xf>
    <xf numFmtId="0" fontId="2" fillId="8" borderId="8" xfId="0" applyFont="1" applyFill="1" applyBorder="1" applyAlignment="1" applyProtection="1">
      <alignment horizontal="center" vertical="center"/>
    </xf>
    <xf numFmtId="10" fontId="6" fillId="23" borderId="11" xfId="0" applyNumberFormat="1" applyFont="1" applyFill="1" applyBorder="1" applyAlignment="1" applyProtection="1">
      <alignment vertical="center"/>
    </xf>
    <xf numFmtId="0" fontId="8" fillId="23" borderId="12" xfId="0" applyFont="1" applyFill="1" applyBorder="1" applyAlignment="1" applyProtection="1">
      <alignment horizontal="left" vertical="center"/>
    </xf>
    <xf numFmtId="165" fontId="9" fillId="23" borderId="11" xfId="0" applyNumberFormat="1" applyFont="1" applyFill="1" applyBorder="1" applyProtection="1"/>
    <xf numFmtId="10" fontId="6" fillId="23" borderId="6" xfId="0" applyNumberFormat="1" applyFont="1" applyFill="1" applyBorder="1" applyAlignment="1" applyProtection="1">
      <alignment vertical="center"/>
    </xf>
    <xf numFmtId="0" fontId="4" fillId="23" borderId="7" xfId="0" applyFont="1" applyFill="1" applyBorder="1" applyAlignment="1" applyProtection="1">
      <alignment horizontal="left" vertical="center"/>
    </xf>
    <xf numFmtId="0" fontId="13" fillId="8" borderId="1" xfId="0" applyFont="1" applyFill="1" applyBorder="1" applyAlignment="1" applyProtection="1">
      <alignment horizontal="center" vertical="center"/>
    </xf>
    <xf numFmtId="0" fontId="13" fillId="10" borderId="1" xfId="0" applyFont="1" applyFill="1" applyBorder="1" applyAlignment="1" applyProtection="1">
      <alignment horizontal="center" vertical="center"/>
    </xf>
    <xf numFmtId="0" fontId="13" fillId="11" borderId="1" xfId="0" applyFont="1" applyFill="1" applyBorder="1" applyAlignment="1" applyProtection="1">
      <alignment horizontal="center" vertical="center"/>
    </xf>
    <xf numFmtId="0" fontId="13" fillId="6" borderId="1" xfId="0" applyFont="1" applyFill="1" applyBorder="1" applyAlignment="1" applyProtection="1">
      <alignment horizontal="center" vertical="center"/>
    </xf>
    <xf numFmtId="165" fontId="13" fillId="2" borderId="13" xfId="0" applyNumberFormat="1" applyFont="1" applyFill="1" applyBorder="1" applyAlignment="1" applyProtection="1">
      <alignment vertical="center"/>
    </xf>
    <xf numFmtId="165" fontId="13" fillId="17" borderId="28" xfId="0" applyNumberFormat="1" applyFont="1" applyFill="1" applyBorder="1" applyAlignment="1" applyProtection="1">
      <alignment vertical="center"/>
    </xf>
    <xf numFmtId="0" fontId="2" fillId="10" borderId="1" xfId="0" applyFont="1" applyFill="1" applyBorder="1" applyAlignment="1" applyProtection="1">
      <alignment horizontal="center" vertical="center"/>
    </xf>
    <xf numFmtId="0" fontId="2" fillId="6" borderId="1" xfId="0" applyFont="1" applyFill="1" applyBorder="1" applyAlignment="1" applyProtection="1">
      <alignment horizontal="center" vertical="center"/>
    </xf>
    <xf numFmtId="166" fontId="4" fillId="14" borderId="1" xfId="0" applyNumberFormat="1" applyFont="1" applyFill="1" applyBorder="1" applyAlignment="1" applyProtection="1">
      <alignment horizontal="right" vertical="center" wrapText="1"/>
    </xf>
    <xf numFmtId="0" fontId="14" fillId="6" borderId="1" xfId="0" applyFont="1" applyFill="1" applyBorder="1" applyAlignment="1" applyProtection="1">
      <alignment vertical="center"/>
    </xf>
    <xf numFmtId="0" fontId="3" fillId="3" borderId="2" xfId="0" applyFont="1" applyFill="1" applyBorder="1" applyAlignment="1" applyProtection="1">
      <alignment horizontal="left" vertical="center"/>
    </xf>
    <xf numFmtId="0" fontId="3" fillId="3" borderId="10" xfId="0" applyFont="1" applyFill="1" applyBorder="1" applyAlignment="1" applyProtection="1">
      <alignment horizontal="left" vertical="center"/>
    </xf>
    <xf numFmtId="0" fontId="3" fillId="3" borderId="14" xfId="0" applyFont="1" applyFill="1" applyBorder="1" applyAlignment="1" applyProtection="1">
      <alignment horizontal="right" vertical="center" wrapText="1"/>
    </xf>
    <xf numFmtId="0" fontId="3" fillId="3" borderId="12" xfId="0" applyFont="1" applyFill="1" applyBorder="1" applyAlignment="1" applyProtection="1">
      <alignment horizontal="right" vertical="center"/>
    </xf>
    <xf numFmtId="0" fontId="3" fillId="3" borderId="2" xfId="0" applyFont="1" applyFill="1" applyBorder="1" applyAlignment="1" applyProtection="1">
      <alignment horizontal="right" vertical="center"/>
    </xf>
    <xf numFmtId="0" fontId="3" fillId="3" borderId="10" xfId="0" applyFont="1" applyFill="1" applyBorder="1" applyAlignment="1" applyProtection="1">
      <alignment horizontal="right" vertical="center"/>
    </xf>
    <xf numFmtId="0" fontId="3" fillId="3" borderId="14" xfId="0" applyFont="1" applyFill="1" applyBorder="1" applyAlignment="1" applyProtection="1">
      <alignment horizontal="right" vertical="center"/>
    </xf>
    <xf numFmtId="0" fontId="2" fillId="3" borderId="10" xfId="0" applyFont="1" applyFill="1" applyBorder="1" applyAlignment="1" applyProtection="1">
      <alignment horizontal="left" vertical="center"/>
    </xf>
    <xf numFmtId="0" fontId="2" fillId="3" borderId="10" xfId="0" applyFont="1" applyFill="1" applyBorder="1" applyAlignment="1" applyProtection="1">
      <alignment horizontal="left" vertical="center" wrapText="1"/>
    </xf>
    <xf numFmtId="0" fontId="3" fillId="3" borderId="2" xfId="0" applyFont="1" applyFill="1" applyBorder="1" applyAlignment="1" applyProtection="1">
      <alignment horizontal="left" vertical="center" wrapText="1"/>
    </xf>
    <xf numFmtId="0" fontId="14" fillId="9" borderId="1" xfId="0" applyFont="1" applyFill="1" applyBorder="1" applyAlignment="1" applyProtection="1">
      <alignment vertical="center"/>
    </xf>
    <xf numFmtId="0" fontId="2" fillId="9" borderId="1" xfId="0" applyFont="1" applyFill="1" applyBorder="1" applyAlignment="1" applyProtection="1">
      <alignment vertical="center"/>
    </xf>
    <xf numFmtId="0" fontId="3" fillId="9" borderId="1" xfId="0" applyFont="1" applyFill="1" applyBorder="1" applyAlignment="1" applyProtection="1">
      <alignment vertical="center"/>
    </xf>
    <xf numFmtId="0" fontId="4" fillId="6" borderId="1" xfId="0" applyFont="1" applyFill="1" applyBorder="1" applyAlignment="1" applyProtection="1">
      <alignment vertical="center"/>
    </xf>
    <xf numFmtId="1" fontId="7" fillId="3" borderId="12" xfId="0" applyNumberFormat="1" applyFont="1" applyFill="1" applyBorder="1" applyAlignment="1" applyProtection="1">
      <alignment horizontal="right" vertical="center"/>
    </xf>
    <xf numFmtId="1" fontId="2" fillId="3" borderId="2" xfId="0" applyNumberFormat="1" applyFont="1" applyFill="1" applyBorder="1" applyAlignment="1" applyProtection="1">
      <alignment horizontal="right" vertical="center"/>
    </xf>
    <xf numFmtId="1" fontId="2" fillId="3" borderId="10" xfId="0" applyNumberFormat="1" applyFont="1" applyFill="1" applyBorder="1" applyAlignment="1" applyProtection="1">
      <alignment horizontal="right" vertical="center"/>
    </xf>
    <xf numFmtId="0" fontId="2" fillId="3" borderId="15" xfId="0" applyFont="1" applyFill="1" applyBorder="1" applyAlignment="1" applyProtection="1">
      <alignment vertical="center"/>
    </xf>
    <xf numFmtId="2" fontId="2" fillId="3" borderId="15" xfId="0" applyNumberFormat="1" applyFont="1" applyFill="1" applyBorder="1" applyAlignment="1" applyProtection="1">
      <alignment vertical="center"/>
    </xf>
    <xf numFmtId="0" fontId="7" fillId="3" borderId="12" xfId="0" applyFont="1" applyFill="1" applyBorder="1" applyAlignment="1" applyProtection="1">
      <alignment horizontal="right" vertical="center" wrapText="1"/>
    </xf>
    <xf numFmtId="0" fontId="2" fillId="3" borderId="2" xfId="0" applyFont="1" applyFill="1" applyBorder="1" applyAlignment="1" applyProtection="1">
      <alignment horizontal="right" vertical="center" wrapText="1"/>
    </xf>
    <xf numFmtId="0" fontId="2" fillId="3" borderId="10" xfId="0" applyFont="1" applyFill="1" applyBorder="1" applyAlignment="1" applyProtection="1">
      <alignment horizontal="right" vertical="center" wrapText="1"/>
    </xf>
    <xf numFmtId="2" fontId="2" fillId="3" borderId="16" xfId="0" applyNumberFormat="1" applyFont="1" applyFill="1" applyBorder="1" applyAlignment="1" applyProtection="1">
      <alignment vertical="center"/>
    </xf>
    <xf numFmtId="2" fontId="3" fillId="3" borderId="13" xfId="0" applyNumberFormat="1" applyFont="1" applyFill="1" applyBorder="1" applyAlignment="1" applyProtection="1">
      <alignment vertical="center"/>
    </xf>
    <xf numFmtId="165" fontId="3" fillId="3" borderId="13" xfId="0" applyNumberFormat="1" applyFont="1" applyFill="1" applyBorder="1" applyAlignment="1" applyProtection="1">
      <alignment vertical="center"/>
    </xf>
    <xf numFmtId="166" fontId="4" fillId="6" borderId="1" xfId="0" applyNumberFormat="1" applyFont="1" applyFill="1" applyBorder="1" applyAlignment="1" applyProtection="1">
      <alignment horizontal="right" vertical="center" wrapText="1"/>
    </xf>
    <xf numFmtId="0" fontId="9" fillId="9" borderId="1" xfId="0" applyFont="1" applyFill="1" applyBorder="1" applyAlignment="1" applyProtection="1">
      <alignment horizontal="left" vertical="center"/>
    </xf>
    <xf numFmtId="0" fontId="2" fillId="9" borderId="1" xfId="0" applyFont="1" applyFill="1" applyBorder="1" applyAlignment="1" applyProtection="1">
      <alignment horizontal="right" vertical="center"/>
    </xf>
    <xf numFmtId="0" fontId="2" fillId="9" borderId="19" xfId="0" applyFont="1" applyFill="1" applyBorder="1" applyAlignment="1" applyProtection="1">
      <alignment horizontal="right" vertical="center"/>
    </xf>
    <xf numFmtId="0" fontId="2" fillId="9" borderId="1" xfId="0" applyFont="1" applyFill="1" applyBorder="1" applyAlignment="1" applyProtection="1">
      <alignment horizontal="left" vertical="center"/>
    </xf>
    <xf numFmtId="0" fontId="2" fillId="9" borderId="1" xfId="0" applyFont="1" applyFill="1" applyBorder="1" applyAlignment="1" applyProtection="1">
      <alignment horizontal="left" vertical="center" wrapText="1"/>
    </xf>
    <xf numFmtId="0" fontId="2" fillId="0" borderId="1" xfId="0" applyFont="1" applyBorder="1" applyAlignment="1" applyProtection="1">
      <alignment horizontal="center" vertical="center"/>
    </xf>
    <xf numFmtId="0" fontId="14" fillId="7" borderId="1" xfId="0" applyFont="1" applyFill="1" applyBorder="1" applyAlignment="1" applyProtection="1">
      <alignment vertical="center"/>
    </xf>
    <xf numFmtId="0" fontId="2" fillId="7" borderId="1" xfId="0" applyFont="1" applyFill="1" applyBorder="1" applyAlignment="1" applyProtection="1">
      <alignment vertical="center"/>
    </xf>
    <xf numFmtId="0" fontId="14" fillId="7" borderId="1" xfId="0" applyFont="1" applyFill="1" applyBorder="1" applyAlignment="1" applyProtection="1">
      <alignment vertical="center" wrapText="1"/>
    </xf>
    <xf numFmtId="0" fontId="9" fillId="7" borderId="1" xfId="0" applyFont="1" applyFill="1" applyBorder="1" applyAlignment="1" applyProtection="1">
      <alignment horizontal="left" vertical="center"/>
    </xf>
    <xf numFmtId="0" fontId="2" fillId="7" borderId="1" xfId="0" applyFont="1" applyFill="1" applyBorder="1" applyAlignment="1" applyProtection="1">
      <alignment horizontal="right" vertical="center"/>
    </xf>
    <xf numFmtId="0" fontId="2" fillId="7" borderId="19" xfId="0" applyFont="1" applyFill="1" applyBorder="1" applyAlignment="1" applyProtection="1">
      <alignment horizontal="right" vertical="center"/>
    </xf>
    <xf numFmtId="165" fontId="3" fillId="9" borderId="13" xfId="0" applyNumberFormat="1" applyFont="1" applyFill="1" applyBorder="1" applyAlignment="1" applyProtection="1">
      <alignment vertical="center"/>
    </xf>
    <xf numFmtId="49" fontId="8" fillId="0" borderId="1" xfId="1" applyNumberFormat="1" applyFont="1" applyAlignment="1" applyProtection="1">
      <alignment horizontal="right" vertical="center" wrapText="1"/>
    </xf>
    <xf numFmtId="165" fontId="9" fillId="0" borderId="1" xfId="1" applyNumberFormat="1" applyFont="1" applyAlignment="1" applyProtection="1">
      <alignment horizontal="right" vertical="center"/>
    </xf>
    <xf numFmtId="166" fontId="4" fillId="10" borderId="1" xfId="0" applyNumberFormat="1" applyFont="1" applyFill="1" applyBorder="1" applyAlignment="1" applyProtection="1">
      <alignment horizontal="right" vertical="center" wrapText="1"/>
    </xf>
    <xf numFmtId="166" fontId="4" fillId="11" borderId="1" xfId="0" applyNumberFormat="1" applyFont="1" applyFill="1" applyBorder="1" applyAlignment="1" applyProtection="1">
      <alignment horizontal="right" vertical="center" wrapText="1"/>
    </xf>
    <xf numFmtId="165" fontId="6" fillId="8" borderId="1" xfId="1" applyNumberFormat="1" applyFont="1" applyFill="1" applyAlignment="1" applyProtection="1">
      <alignment horizontal="right" vertical="center"/>
    </xf>
    <xf numFmtId="0" fontId="2" fillId="8" borderId="1" xfId="0" applyFont="1" applyFill="1" applyBorder="1" applyAlignment="1" applyProtection="1">
      <alignment vertical="center"/>
    </xf>
    <xf numFmtId="166" fontId="4" fillId="0" borderId="1" xfId="0" applyNumberFormat="1" applyFont="1" applyBorder="1" applyAlignment="1" applyProtection="1">
      <alignment horizontal="right" wrapText="1"/>
    </xf>
    <xf numFmtId="0" fontId="2" fillId="7" borderId="1" xfId="0" applyFont="1" applyFill="1" applyBorder="1" applyAlignment="1" applyProtection="1">
      <alignment vertical="center" wrapText="1"/>
    </xf>
    <xf numFmtId="0" fontId="14" fillId="8" borderId="1" xfId="0" applyFont="1" applyFill="1" applyBorder="1" applyAlignment="1" applyProtection="1">
      <alignment vertical="center"/>
    </xf>
    <xf numFmtId="4" fontId="12" fillId="8" borderId="1" xfId="1" applyNumberFormat="1" applyFont="1" applyFill="1" applyAlignment="1" applyProtection="1">
      <alignment horizontal="right" vertical="center"/>
    </xf>
    <xf numFmtId="165" fontId="12" fillId="8" borderId="1" xfId="1" applyNumberFormat="1" applyFont="1" applyFill="1" applyAlignment="1" applyProtection="1">
      <alignment horizontal="right" vertical="center"/>
    </xf>
    <xf numFmtId="49" fontId="8" fillId="8" borderId="2" xfId="1" applyNumberFormat="1" applyFont="1" applyFill="1" applyBorder="1" applyAlignment="1" applyProtection="1">
      <alignment horizontal="left" vertical="center" wrapText="1"/>
    </xf>
    <xf numFmtId="49" fontId="8" fillId="8" borderId="17" xfId="1" applyNumberFormat="1" applyFont="1" applyFill="1" applyBorder="1" applyAlignment="1" applyProtection="1">
      <alignment horizontal="right" vertical="center" wrapText="1"/>
    </xf>
    <xf numFmtId="49" fontId="8" fillId="8" borderId="2" xfId="1" applyNumberFormat="1" applyFont="1" applyFill="1" applyBorder="1" applyAlignment="1" applyProtection="1">
      <alignment horizontal="right" vertical="center" wrapText="1"/>
    </xf>
    <xf numFmtId="49" fontId="9" fillId="8" borderId="2" xfId="1" applyNumberFormat="1" applyFont="1" applyFill="1" applyBorder="1" applyAlignment="1" applyProtection="1">
      <alignment horizontal="left" vertical="center"/>
    </xf>
    <xf numFmtId="49" fontId="9" fillId="8" borderId="2" xfId="1" applyNumberFormat="1" applyFont="1" applyFill="1" applyBorder="1" applyAlignment="1" applyProtection="1">
      <alignment horizontal="left" vertical="center" wrapText="1"/>
    </xf>
    <xf numFmtId="165" fontId="34" fillId="8" borderId="2" xfId="1" applyNumberFormat="1" applyFont="1" applyFill="1" applyBorder="1" applyAlignment="1" applyProtection="1">
      <alignment horizontal="right" vertical="center"/>
    </xf>
    <xf numFmtId="0" fontId="35" fillId="8" borderId="1" xfId="0" applyFont="1" applyFill="1" applyBorder="1" applyAlignment="1" applyProtection="1">
      <alignment vertical="center"/>
    </xf>
    <xf numFmtId="165" fontId="33" fillId="8" borderId="13" xfId="1" applyNumberFormat="1" applyFont="1" applyFill="1" applyBorder="1" applyAlignment="1" applyProtection="1">
      <alignment horizontal="right" vertical="center"/>
    </xf>
    <xf numFmtId="165" fontId="9" fillId="8" borderId="1" xfId="1" applyNumberFormat="1" applyFont="1" applyFill="1" applyAlignment="1" applyProtection="1">
      <alignment horizontal="right" vertical="center"/>
    </xf>
    <xf numFmtId="49" fontId="9" fillId="8" borderId="1" xfId="1" applyNumberFormat="1" applyFont="1" applyFill="1" applyAlignment="1" applyProtection="1">
      <alignment horizontal="right" vertical="center"/>
    </xf>
    <xf numFmtId="4" fontId="8" fillId="8" borderId="1" xfId="1" applyNumberFormat="1" applyFont="1" applyFill="1" applyAlignment="1" applyProtection="1">
      <alignment horizontal="right" vertical="center"/>
    </xf>
    <xf numFmtId="0" fontId="3" fillId="0" borderId="1" xfId="0" applyFont="1" applyBorder="1" applyAlignment="1" applyProtection="1">
      <alignment horizontal="center" vertical="center"/>
    </xf>
    <xf numFmtId="0" fontId="3" fillId="0" borderId="17" xfId="0" applyFont="1" applyBorder="1" applyAlignment="1" applyProtection="1">
      <alignment horizontal="right" vertical="center"/>
    </xf>
    <xf numFmtId="0" fontId="25" fillId="21" borderId="17" xfId="0" applyFont="1" applyFill="1" applyBorder="1" applyAlignment="1" applyProtection="1">
      <alignment vertical="center"/>
    </xf>
    <xf numFmtId="0" fontId="3" fillId="0" borderId="24" xfId="0" applyFont="1" applyBorder="1" applyAlignment="1" applyProtection="1">
      <alignment horizontal="right" vertical="center"/>
    </xf>
    <xf numFmtId="0" fontId="3" fillId="0" borderId="18" xfId="0" applyFont="1" applyBorder="1" applyAlignment="1" applyProtection="1">
      <alignment horizontal="right" vertical="center"/>
    </xf>
    <xf numFmtId="0" fontId="25" fillId="21" borderId="24" xfId="0" applyFont="1" applyFill="1" applyBorder="1" applyAlignment="1" applyProtection="1">
      <alignment vertical="center"/>
    </xf>
    <xf numFmtId="0" fontId="2" fillId="12" borderId="2" xfId="0" applyFont="1" applyFill="1" applyBorder="1" applyAlignment="1" applyProtection="1">
      <alignment horizontal="right" vertical="center"/>
    </xf>
    <xf numFmtId="0" fontId="25" fillId="21" borderId="2" xfId="0" applyFont="1" applyFill="1" applyBorder="1" applyAlignment="1" applyProtection="1">
      <alignment horizontal="right" vertical="center"/>
    </xf>
    <xf numFmtId="0" fontId="2" fillId="0" borderId="17" xfId="0" applyFont="1" applyBorder="1" applyAlignment="1" applyProtection="1">
      <alignment horizontal="right" vertical="center"/>
    </xf>
    <xf numFmtId="0" fontId="2" fillId="0" borderId="24" xfId="0" applyFont="1" applyBorder="1" applyAlignment="1" applyProtection="1">
      <alignment horizontal="right" vertical="center"/>
    </xf>
    <xf numFmtId="0" fontId="2" fillId="0" borderId="18" xfId="0" applyFont="1" applyBorder="1" applyAlignment="1" applyProtection="1">
      <alignment horizontal="right" vertical="center"/>
    </xf>
    <xf numFmtId="0" fontId="10" fillId="21" borderId="18" xfId="0" applyFont="1" applyFill="1" applyBorder="1" applyAlignment="1" applyProtection="1">
      <alignment horizontal="right" vertical="center"/>
    </xf>
    <xf numFmtId="0" fontId="13" fillId="0" borderId="1" xfId="0" applyFont="1" applyBorder="1" applyAlignment="1" applyProtection="1">
      <alignment horizontal="right" vertical="center"/>
    </xf>
    <xf numFmtId="0" fontId="3" fillId="0" borderId="1" xfId="0" applyFont="1" applyBorder="1" applyAlignment="1" applyProtection="1">
      <alignment horizontal="right" vertical="center"/>
    </xf>
    <xf numFmtId="165" fontId="13" fillId="0" borderId="1" xfId="0" applyNumberFormat="1" applyFont="1" applyBorder="1" applyAlignment="1" applyProtection="1">
      <alignment horizontal="right"/>
    </xf>
    <xf numFmtId="165" fontId="25" fillId="21" borderId="2" xfId="0" applyNumberFormat="1" applyFont="1" applyFill="1" applyBorder="1" applyProtection="1"/>
    <xf numFmtId="165" fontId="23" fillId="21" borderId="2" xfId="0" applyNumberFormat="1" applyFont="1" applyFill="1" applyBorder="1" applyProtection="1"/>
    <xf numFmtId="0" fontId="21" fillId="12" borderId="2" xfId="0" applyFont="1" applyFill="1" applyBorder="1" applyAlignment="1" applyProtection="1">
      <alignment vertical="center"/>
    </xf>
    <xf numFmtId="165" fontId="21" fillId="22" borderId="2" xfId="0" applyNumberFormat="1" applyFont="1" applyFill="1" applyBorder="1" applyProtection="1"/>
    <xf numFmtId="165" fontId="13" fillId="12" borderId="23" xfId="0" applyNumberFormat="1" applyFont="1" applyFill="1" applyBorder="1" applyAlignment="1" applyProtection="1">
      <alignment horizontal="right" vertical="center"/>
    </xf>
    <xf numFmtId="165" fontId="2" fillId="12" borderId="1" xfId="0" applyNumberFormat="1" applyFont="1" applyFill="1" applyBorder="1" applyAlignment="1" applyProtection="1">
      <alignment vertical="center"/>
    </xf>
    <xf numFmtId="0" fontId="3" fillId="12" borderId="1" xfId="0" applyFont="1" applyFill="1" applyBorder="1" applyAlignment="1" applyProtection="1">
      <alignment horizontal="right" vertical="center"/>
    </xf>
    <xf numFmtId="0" fontId="2" fillId="12" borderId="1" xfId="0" applyFont="1" applyFill="1" applyBorder="1" applyAlignment="1" applyProtection="1">
      <alignment vertical="center"/>
    </xf>
    <xf numFmtId="165" fontId="13" fillId="12" borderId="1" xfId="0" applyNumberFormat="1" applyFont="1" applyFill="1" applyBorder="1" applyAlignment="1" applyProtection="1">
      <alignment horizontal="right" vertical="center"/>
    </xf>
    <xf numFmtId="165" fontId="13" fillId="12" borderId="1" xfId="0" applyNumberFormat="1" applyFont="1" applyFill="1" applyBorder="1" applyAlignment="1" applyProtection="1">
      <alignment horizontal="right"/>
    </xf>
    <xf numFmtId="166" fontId="2" fillId="0" borderId="1" xfId="0" applyNumberFormat="1" applyFont="1" applyBorder="1" applyProtection="1"/>
    <xf numFmtId="0" fontId="2" fillId="20" borderId="1" xfId="0" applyFont="1" applyFill="1" applyBorder="1" applyAlignment="1" applyProtection="1">
      <alignment vertical="center"/>
    </xf>
    <xf numFmtId="0" fontId="3" fillId="15" borderId="1" xfId="0" applyFont="1" applyFill="1" applyBorder="1" applyAlignment="1" applyProtection="1">
      <alignment horizontal="right" vertical="center"/>
    </xf>
    <xf numFmtId="165" fontId="13" fillId="15" borderId="13" xfId="0" applyNumberFormat="1" applyFont="1" applyFill="1" applyBorder="1" applyAlignment="1" applyProtection="1">
      <alignment vertical="center"/>
    </xf>
    <xf numFmtId="0" fontId="3" fillId="20" borderId="1" xfId="0" applyFont="1" applyFill="1" applyBorder="1" applyAlignment="1" applyProtection="1">
      <alignment wrapText="1"/>
    </xf>
    <xf numFmtId="0" fontId="2" fillId="15" borderId="1" xfId="0" applyFont="1" applyFill="1" applyBorder="1" applyProtection="1"/>
    <xf numFmtId="165" fontId="13" fillId="20" borderId="1" xfId="0" applyNumberFormat="1" applyFont="1" applyFill="1" applyBorder="1" applyAlignment="1" applyProtection="1">
      <alignment vertical="center"/>
    </xf>
    <xf numFmtId="165" fontId="13" fillId="20" borderId="13" xfId="0" applyNumberFormat="1" applyFont="1" applyFill="1" applyBorder="1" applyAlignment="1" applyProtection="1">
      <alignment vertical="center"/>
    </xf>
    <xf numFmtId="165" fontId="13" fillId="12" borderId="13" xfId="0" applyNumberFormat="1" applyFont="1" applyFill="1" applyBorder="1" applyAlignment="1" applyProtection="1">
      <alignment horizontal="right" vertical="center"/>
    </xf>
    <xf numFmtId="165" fontId="13" fillId="12" borderId="13" xfId="0" applyNumberFormat="1" applyFont="1" applyFill="1" applyBorder="1" applyAlignment="1" applyProtection="1">
      <alignment vertical="center"/>
    </xf>
    <xf numFmtId="0" fontId="2" fillId="15" borderId="1" xfId="0" applyFont="1" applyFill="1" applyBorder="1" applyAlignment="1" applyProtection="1">
      <alignment vertical="center"/>
    </xf>
    <xf numFmtId="0" fontId="3" fillId="15" borderId="1" xfId="0" applyFont="1" applyFill="1" applyBorder="1" applyAlignment="1" applyProtection="1">
      <alignment vertical="center" wrapText="1"/>
    </xf>
    <xf numFmtId="0" fontId="3" fillId="20" borderId="1" xfId="0" applyFont="1" applyFill="1" applyBorder="1" applyAlignment="1" applyProtection="1">
      <alignment vertical="center" wrapText="1"/>
    </xf>
    <xf numFmtId="0" fontId="3" fillId="12" borderId="1" xfId="0" applyFont="1" applyFill="1" applyBorder="1" applyAlignment="1" applyProtection="1">
      <alignment horizontal="left" vertical="center" wrapText="1"/>
    </xf>
    <xf numFmtId="0" fontId="3" fillId="12" borderId="1" xfId="0" applyFont="1" applyFill="1" applyBorder="1" applyAlignment="1" applyProtection="1">
      <alignment vertical="center" wrapText="1"/>
    </xf>
    <xf numFmtId="0" fontId="2" fillId="20" borderId="1" xfId="0" applyFont="1" applyFill="1" applyBorder="1" applyProtection="1"/>
    <xf numFmtId="0" fontId="3" fillId="15" borderId="26" xfId="0" applyFont="1" applyFill="1" applyBorder="1" applyAlignment="1" applyProtection="1">
      <alignment vertical="center"/>
    </xf>
    <xf numFmtId="0" fontId="13" fillId="15" borderId="13" xfId="0" applyFont="1" applyFill="1" applyBorder="1" applyAlignment="1" applyProtection="1">
      <alignment horizontal="right" vertical="center"/>
    </xf>
    <xf numFmtId="0" fontId="3" fillId="0" borderId="1" xfId="0" applyFont="1" applyBorder="1" applyAlignment="1" applyProtection="1">
      <alignment horizontal="right" vertical="top"/>
    </xf>
    <xf numFmtId="0" fontId="18" fillId="12" borderId="1" xfId="0" applyFont="1" applyFill="1" applyBorder="1" applyAlignment="1" applyProtection="1">
      <alignment vertical="top"/>
    </xf>
    <xf numFmtId="0" fontId="16" fillId="12" borderId="1" xfId="0" applyFont="1" applyFill="1" applyBorder="1" applyProtection="1"/>
    <xf numFmtId="4" fontId="27" fillId="0" borderId="13" xfId="0" applyNumberFormat="1" applyFont="1" applyBorder="1" applyAlignment="1" applyProtection="1">
      <alignment vertical="center"/>
    </xf>
    <xf numFmtId="166" fontId="2" fillId="8" borderId="1" xfId="0" applyNumberFormat="1" applyFont="1" applyFill="1" applyBorder="1" applyAlignment="1" applyProtection="1">
      <alignment vertical="center"/>
    </xf>
    <xf numFmtId="165" fontId="2" fillId="8" borderId="1" xfId="0" applyNumberFormat="1" applyFont="1" applyFill="1" applyBorder="1" applyAlignment="1" applyProtection="1">
      <alignment vertical="center"/>
    </xf>
    <xf numFmtId="0" fontId="2" fillId="8" borderId="1" xfId="0" applyFont="1" applyFill="1" applyBorder="1" applyAlignment="1" applyProtection="1">
      <alignment horizontal="right" vertical="center"/>
    </xf>
    <xf numFmtId="165" fontId="9" fillId="8" borderId="13" xfId="1" applyNumberFormat="1" applyFont="1" applyFill="1" applyBorder="1" applyAlignment="1" applyProtection="1">
      <alignment horizontal="right" vertical="center"/>
    </xf>
    <xf numFmtId="167" fontId="2" fillId="8" borderId="1" xfId="0" applyNumberFormat="1" applyFont="1" applyFill="1" applyBorder="1" applyAlignment="1" applyProtection="1">
      <alignment vertical="center"/>
    </xf>
    <xf numFmtId="165" fontId="2" fillId="0" borderId="1" xfId="0" applyNumberFormat="1" applyFont="1" applyBorder="1" applyProtection="1"/>
  </cellXfs>
  <cellStyles count="2">
    <cellStyle name="Standard" xfId="0" builtinId="0"/>
    <cellStyle name="Standard 2" xfId="1" xr:uid="{951E1EBC-9483-400C-AFF0-4E6760D53AE0}"/>
  </cellStyles>
  <dxfs count="0"/>
  <tableStyles count="0" defaultTableStyle="TableStyleMedium9" defaultPivotStyle="PivotStyleLight16"/>
  <colors>
    <mruColors>
      <color rgb="FFFF3300"/>
      <color rgb="FFFF9F9F"/>
      <color rgb="FFD9E6FF"/>
      <color rgb="FFF4E0E0"/>
      <color rgb="FFE1F2CE"/>
      <color rgb="FF6699FF"/>
      <color rgb="FFDA9694"/>
      <color rgb="FFB7DEE8"/>
      <color rgb="FFBC8F00"/>
      <color rgb="FF006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d15843104667f901/Urban%20Housing%20Lab/SUSTAINABILITY%20STANDARDS/BNB/BNB_BN2015/LCC-Tool_BNB_BN_2015_2018-01-29.xlsm" TargetMode="External"/><Relationship Id="rId1" Type="http://schemas.openxmlformats.org/officeDocument/2006/relationships/externalLinkPath" Target="/d15843104667f901/Urban%20Housing%20Lab/SUSTAINABILITY%20STANDARDS/BNB/BNB_BN2015/LCC-Tool_BNB_BN_2015_2018-01-2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rläuterung"/>
      <sheetName val="Bewertung-2.1.1"/>
      <sheetName val="Bauteilkostenübersicht"/>
      <sheetName val="Bauteile"/>
      <sheetName val="Bauteilreinigung"/>
      <sheetName val="Bodenreinigung"/>
      <sheetName val="Energieversorgung"/>
      <sheetName val="Wasser_Abwasser"/>
      <sheetName val="KT_Reinigung"/>
      <sheetName val="KT_Bodenreinigung"/>
      <sheetName val="KT_NDauern"/>
      <sheetName val="KT_DIN276"/>
      <sheetName val="KT_regNutzungskosten"/>
      <sheetName val="KT Energieträger"/>
      <sheetName val="Konfiguration"/>
      <sheetName val="Gültigkeiten"/>
      <sheetName val="Tabelle2"/>
      <sheetName val="LCC-Tool_BNB_BN_2015_2018-01-29"/>
    </sheetNames>
    <sheetDataSet>
      <sheetData sheetId="0"/>
      <sheetData sheetId="1"/>
      <sheetData sheetId="2"/>
      <sheetData sheetId="3"/>
      <sheetData sheetId="4"/>
      <sheetData sheetId="5"/>
      <sheetData sheetId="6"/>
      <sheetData sheetId="7"/>
      <sheetData sheetId="8"/>
      <sheetData sheetId="9">
        <row r="2">
          <cell r="A2" t="str">
            <v>00001; keramische Fliesen; normal</v>
          </cell>
        </row>
        <row r="3">
          <cell r="A3" t="str">
            <v>00002; Natur-/ Werkstein (weich); normal</v>
          </cell>
        </row>
        <row r="4">
          <cell r="A4" t="str">
            <v>00003; Textilbelag; normal</v>
          </cell>
        </row>
        <row r="5">
          <cell r="A5" t="str">
            <v>00004; Kunststoff; normal</v>
          </cell>
        </row>
        <row r="6">
          <cell r="A6" t="str">
            <v>00005; Laminat; normal</v>
          </cell>
        </row>
        <row r="7">
          <cell r="A7" t="str">
            <v>00006; Linoleum; normal</v>
          </cell>
        </row>
        <row r="8">
          <cell r="A8" t="str">
            <v>00007; Parkett; normal</v>
          </cell>
        </row>
        <row r="9">
          <cell r="A9" t="str">
            <v>00008; keramische Fliesen; stark</v>
          </cell>
        </row>
        <row r="10">
          <cell r="A10" t="str">
            <v>00009; Natur-/ Werkstein (hart); stark</v>
          </cell>
        </row>
        <row r="11">
          <cell r="A11" t="str">
            <v>00010; Textilbelag; stark</v>
          </cell>
        </row>
        <row r="12">
          <cell r="A12" t="str">
            <v>00011; Kunststoff; stark</v>
          </cell>
        </row>
        <row r="13">
          <cell r="A13" t="str">
            <v>00012; Laminat; stark</v>
          </cell>
        </row>
        <row r="14">
          <cell r="A14" t="str">
            <v>00013; Linoleum; stark</v>
          </cell>
        </row>
        <row r="15">
          <cell r="A15" t="str">
            <v>00014; Parkett; stark</v>
          </cell>
        </row>
      </sheetData>
      <sheetData sheetId="10"/>
      <sheetData sheetId="11"/>
      <sheetData sheetId="12"/>
      <sheetData sheetId="13">
        <row r="2">
          <cell r="B2" t="str">
            <v>Elektroenergie - Strom-Mix - Arbeit</v>
          </cell>
        </row>
        <row r="3">
          <cell r="B3" t="str">
            <v>Elektroenergie - Strom-Mix - Wärme</v>
          </cell>
        </row>
        <row r="4">
          <cell r="B4" t="str">
            <v>Gas - Erdgas</v>
          </cell>
        </row>
        <row r="5">
          <cell r="B5" t="str">
            <v>Holz - Pellets</v>
          </cell>
        </row>
        <row r="6">
          <cell r="B6" t="str">
            <v>Fernwärme/ KWK - erneuerbar</v>
          </cell>
        </row>
        <row r="7">
          <cell r="B7" t="str">
            <v>Fernwärme/ KWK - fossil</v>
          </cell>
        </row>
        <row r="8">
          <cell r="B8" t="str">
            <v>Öl - Heizöl</v>
          </cell>
        </row>
        <row r="9">
          <cell r="B9" t="str">
            <v>Braunkohle</v>
          </cell>
        </row>
        <row r="10">
          <cell r="B10" t="str">
            <v>Steinkohle</v>
          </cell>
        </row>
      </sheetData>
      <sheetData sheetId="14"/>
      <sheetData sheetId="15"/>
      <sheetData sheetId="16"/>
      <sheetData sheetId="1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245"/>
  <sheetViews>
    <sheetView tabSelected="1" zoomScale="55" zoomScaleNormal="55" workbookViewId="0">
      <pane ySplit="5" topLeftCell="A6" activePane="bottomLeft" state="frozen"/>
      <selection pane="bottomLeft" activeCell="G23" sqref="G23"/>
    </sheetView>
  </sheetViews>
  <sheetFormatPr baseColWidth="10" defaultColWidth="9.109375" defaultRowHeight="13.8"/>
  <cols>
    <col min="1" max="1" width="5.109375" style="15" customWidth="1"/>
    <col min="2" max="2" width="8" style="15" customWidth="1"/>
    <col min="3" max="3" width="45.109375" style="15" customWidth="1"/>
    <col min="4" max="4" width="22.21875" style="15" customWidth="1"/>
    <col min="5" max="5" width="3.77734375" style="15" customWidth="1"/>
    <col min="6" max="6" width="26.109375" style="15" customWidth="1"/>
    <col min="7" max="7" width="19.6640625" style="15" customWidth="1"/>
    <col min="8" max="9" width="22.109375" style="15" customWidth="1"/>
    <col min="10" max="10" width="23.88671875" style="15" customWidth="1"/>
    <col min="11" max="11" width="14.6640625" style="15" customWidth="1"/>
    <col min="12" max="12" width="17.21875" style="15" customWidth="1"/>
    <col min="13" max="13" width="13" style="15" customWidth="1"/>
    <col min="14" max="14" width="9.88671875" style="15" customWidth="1"/>
    <col min="15" max="15" width="17.77734375" style="15" customWidth="1"/>
    <col min="16" max="16" width="8.33203125" style="15" customWidth="1"/>
    <col min="17" max="17" width="8.21875" style="15" customWidth="1"/>
    <col min="18" max="18" width="17.44140625" style="15" customWidth="1"/>
    <col min="19" max="19" width="6.44140625" style="15" customWidth="1"/>
    <col min="20" max="20" width="8.88671875" style="15" customWidth="1"/>
    <col min="21" max="21" width="22.21875" style="15" customWidth="1"/>
    <col min="22" max="22" width="10.6640625" style="15" customWidth="1"/>
    <col min="23" max="23" width="25" style="15" customWidth="1"/>
    <col min="24" max="24" width="14.6640625" style="15" customWidth="1"/>
    <col min="25" max="25" width="4" style="15" customWidth="1"/>
    <col min="26" max="26" width="29.21875" style="15" customWidth="1"/>
    <col min="27" max="27" width="37.33203125" style="15" customWidth="1"/>
    <col min="28" max="28" width="2.6640625" style="15" customWidth="1"/>
    <col min="29" max="29" width="17" style="15" customWidth="1"/>
    <col min="30" max="31" width="3.109375" style="15" customWidth="1"/>
    <col min="32" max="32" width="26.33203125" style="15" customWidth="1"/>
    <col min="33" max="33" width="2.44140625" style="15" customWidth="1"/>
    <col min="34" max="34" width="15.5546875" style="15" customWidth="1"/>
    <col min="35" max="16384" width="9.109375" style="15"/>
  </cols>
  <sheetData>
    <row r="1" spans="1:34" ht="232.8" customHeight="1">
      <c r="A1" s="65"/>
      <c r="B1" s="187" t="s">
        <v>185</v>
      </c>
      <c r="C1" s="187"/>
      <c r="D1" s="187"/>
      <c r="E1" s="188"/>
      <c r="F1" s="189"/>
      <c r="G1" s="188"/>
      <c r="H1" s="188"/>
      <c r="I1" s="188"/>
      <c r="J1" s="188"/>
      <c r="K1" s="188"/>
      <c r="L1" s="188"/>
      <c r="M1" s="188"/>
      <c r="N1" s="188"/>
      <c r="O1" s="188"/>
      <c r="P1" s="188"/>
      <c r="Q1" s="188"/>
      <c r="R1" s="188"/>
      <c r="S1" s="188"/>
      <c r="T1" s="188"/>
      <c r="U1" s="188"/>
      <c r="V1" s="65"/>
      <c r="W1" s="65"/>
      <c r="X1" s="65"/>
      <c r="Y1" s="65"/>
      <c r="Z1" s="65"/>
      <c r="AA1" s="65"/>
      <c r="AB1" s="65"/>
      <c r="AC1" s="65"/>
      <c r="AD1" s="65"/>
      <c r="AE1" s="65"/>
      <c r="AF1" s="65"/>
      <c r="AG1" s="65"/>
      <c r="AH1" s="65"/>
    </row>
    <row r="2" spans="1:34" ht="33.15" customHeight="1">
      <c r="A2" s="65"/>
      <c r="B2" s="190" t="s">
        <v>168</v>
      </c>
      <c r="C2" s="191"/>
      <c r="D2" s="192"/>
      <c r="E2" s="193"/>
      <c r="F2" s="194" t="s">
        <v>147</v>
      </c>
      <c r="G2" s="194"/>
      <c r="H2" s="194"/>
      <c r="I2" s="194"/>
      <c r="J2" s="194"/>
      <c r="K2" s="194"/>
      <c r="L2" s="194"/>
      <c r="M2" s="194"/>
      <c r="N2" s="194"/>
      <c r="O2" s="194"/>
      <c r="P2" s="194"/>
      <c r="Q2" s="194"/>
      <c r="R2" s="194"/>
      <c r="S2" s="194"/>
      <c r="T2" s="195"/>
      <c r="U2" s="196"/>
      <c r="V2" s="65"/>
      <c r="W2" s="65"/>
      <c r="X2" s="65"/>
      <c r="Y2" s="65"/>
      <c r="Z2" s="65"/>
      <c r="AA2" s="65"/>
      <c r="AB2" s="65"/>
      <c r="AC2" s="65"/>
      <c r="AD2" s="65"/>
      <c r="AE2" s="65"/>
      <c r="AF2" s="65"/>
      <c r="AG2" s="65"/>
      <c r="AH2" s="65"/>
    </row>
    <row r="3" spans="1:34" ht="19.350000000000001" customHeight="1">
      <c r="A3" s="65"/>
      <c r="B3" s="197"/>
      <c r="C3" s="198"/>
      <c r="D3" s="199"/>
      <c r="E3" s="200"/>
      <c r="F3" s="201" t="s">
        <v>88</v>
      </c>
      <c r="G3" s="202"/>
      <c r="H3" s="202"/>
      <c r="I3" s="202"/>
      <c r="J3" s="202"/>
      <c r="K3" s="203"/>
      <c r="L3" s="204"/>
      <c r="M3" s="202" t="s">
        <v>85</v>
      </c>
      <c r="N3" s="202"/>
      <c r="O3" s="202"/>
      <c r="P3" s="202"/>
      <c r="Q3" s="202"/>
      <c r="R3" s="202"/>
      <c r="S3" s="202"/>
      <c r="T3" s="205"/>
      <c r="U3" s="204"/>
      <c r="V3" s="65"/>
      <c r="W3" s="65"/>
      <c r="X3" s="65"/>
      <c r="Y3" s="65"/>
      <c r="Z3" s="65"/>
      <c r="AA3" s="65"/>
      <c r="AB3" s="65"/>
      <c r="AC3" s="65"/>
      <c r="AD3" s="65"/>
      <c r="AE3" s="65"/>
      <c r="AF3" s="65"/>
      <c r="AG3" s="65"/>
      <c r="AH3" s="65"/>
    </row>
    <row r="4" spans="1:34" ht="76.2" customHeight="1">
      <c r="A4" s="65"/>
      <c r="B4" s="206"/>
      <c r="C4" s="207"/>
      <c r="D4" s="208"/>
      <c r="E4" s="209"/>
      <c r="F4" s="210" t="s">
        <v>121</v>
      </c>
      <c r="G4" s="211"/>
      <c r="H4" s="212" t="s">
        <v>169</v>
      </c>
      <c r="I4" s="213" t="s">
        <v>141</v>
      </c>
      <c r="J4" s="214" t="s">
        <v>142</v>
      </c>
      <c r="K4" s="215"/>
      <c r="L4" s="216"/>
      <c r="M4" s="217" t="s">
        <v>155</v>
      </c>
      <c r="N4" s="218"/>
      <c r="O4" s="219"/>
      <c r="P4" s="220" t="s">
        <v>154</v>
      </c>
      <c r="Q4" s="221"/>
      <c r="R4" s="221"/>
      <c r="S4" s="221"/>
      <c r="T4" s="221"/>
      <c r="U4" s="210"/>
      <c r="V4" s="65"/>
      <c r="W4" s="65"/>
      <c r="X4" s="65"/>
      <c r="Y4" s="65"/>
      <c r="Z4" s="65"/>
      <c r="AA4" s="65"/>
      <c r="AB4" s="65"/>
      <c r="AC4" s="65"/>
      <c r="AD4" s="65"/>
      <c r="AE4" s="65"/>
      <c r="AF4" s="65"/>
      <c r="AG4" s="65"/>
      <c r="AH4" s="65"/>
    </row>
    <row r="5" spans="1:34" ht="74.400000000000006" customHeight="1" thickBot="1">
      <c r="A5" s="65"/>
      <c r="B5" s="222" t="s">
        <v>157</v>
      </c>
      <c r="C5" s="223" t="s">
        <v>136</v>
      </c>
      <c r="D5" s="224"/>
      <c r="E5" s="225"/>
      <c r="F5" s="226" t="s">
        <v>143</v>
      </c>
      <c r="G5" s="227" t="s">
        <v>144</v>
      </c>
      <c r="H5" s="228" t="s">
        <v>170</v>
      </c>
      <c r="I5" s="229"/>
      <c r="J5" s="230" t="s">
        <v>162</v>
      </c>
      <c r="K5" s="230"/>
      <c r="L5" s="230"/>
      <c r="M5" s="231" t="s">
        <v>165</v>
      </c>
      <c r="N5" s="232"/>
      <c r="O5" s="233"/>
      <c r="P5" s="234" t="s">
        <v>167</v>
      </c>
      <c r="Q5" s="235"/>
      <c r="R5" s="236"/>
      <c r="S5" s="237" t="s">
        <v>153</v>
      </c>
      <c r="T5" s="238"/>
      <c r="U5" s="239"/>
      <c r="V5" s="65"/>
      <c r="W5" s="65"/>
      <c r="X5" s="65"/>
      <c r="Y5" s="65"/>
      <c r="Z5" s="65"/>
      <c r="AA5" s="65"/>
      <c r="AB5" s="65"/>
      <c r="AC5" s="65"/>
      <c r="AD5" s="65"/>
      <c r="AE5" s="65"/>
      <c r="AF5" s="65"/>
      <c r="AG5" s="65"/>
      <c r="AH5" s="65"/>
    </row>
    <row r="6" spans="1:34" ht="26.25" customHeight="1">
      <c r="A6" s="65"/>
      <c r="B6" s="240">
        <v>300</v>
      </c>
      <c r="C6" s="241" t="s">
        <v>131</v>
      </c>
      <c r="D6" s="16"/>
      <c r="E6" s="17"/>
      <c r="F6" s="17"/>
      <c r="G6" s="17"/>
      <c r="H6" s="17"/>
      <c r="I6" s="17"/>
      <c r="J6" s="18" t="s">
        <v>96</v>
      </c>
      <c r="K6" s="19" t="s">
        <v>95</v>
      </c>
      <c r="L6" s="20" t="s">
        <v>148</v>
      </c>
      <c r="M6" s="18" t="s">
        <v>96</v>
      </c>
      <c r="N6" s="19" t="s">
        <v>95</v>
      </c>
      <c r="O6" s="21" t="s">
        <v>146</v>
      </c>
      <c r="P6" s="61" t="s">
        <v>96</v>
      </c>
      <c r="Q6" s="62" t="s">
        <v>95</v>
      </c>
      <c r="R6" s="63"/>
      <c r="S6" s="61" t="s">
        <v>96</v>
      </c>
      <c r="T6" s="62" t="s">
        <v>95</v>
      </c>
      <c r="U6" s="64" t="s">
        <v>146</v>
      </c>
      <c r="V6" s="65"/>
      <c r="W6" s="65"/>
      <c r="X6" s="65"/>
      <c r="Y6" s="65"/>
      <c r="Z6" s="65"/>
      <c r="AA6" s="65"/>
      <c r="AB6" s="65"/>
      <c r="AC6" s="65"/>
      <c r="AD6" s="65"/>
      <c r="AE6" s="65"/>
      <c r="AF6" s="65"/>
      <c r="AG6" s="65"/>
      <c r="AH6" s="65"/>
    </row>
    <row r="7" spans="1:34" ht="20.85" customHeight="1">
      <c r="A7" s="65"/>
      <c r="B7" s="242">
        <v>310</v>
      </c>
      <c r="C7" s="241" t="s">
        <v>0</v>
      </c>
      <c r="D7" s="22"/>
      <c r="E7" s="23"/>
      <c r="F7" s="24"/>
      <c r="G7" s="24"/>
      <c r="H7" s="24"/>
      <c r="I7" s="24"/>
      <c r="J7" s="25"/>
      <c r="K7" s="26"/>
      <c r="L7" s="27"/>
      <c r="M7" s="28"/>
      <c r="N7" s="29"/>
      <c r="O7" s="30"/>
      <c r="P7" s="66"/>
      <c r="Q7" s="67"/>
      <c r="R7" s="68"/>
      <c r="S7" s="66"/>
      <c r="T7" s="67"/>
      <c r="U7" s="69"/>
      <c r="V7" s="65"/>
      <c r="W7" s="65"/>
      <c r="X7" s="65"/>
      <c r="Y7" s="65"/>
      <c r="Z7" s="65"/>
      <c r="AA7" s="65"/>
      <c r="AB7" s="65"/>
      <c r="AC7" s="65"/>
      <c r="AD7" s="65"/>
      <c r="AE7" s="65"/>
      <c r="AF7" s="65"/>
      <c r="AG7" s="65"/>
      <c r="AH7" s="65"/>
    </row>
    <row r="8" spans="1:34" ht="20.85" customHeight="1">
      <c r="A8" s="65"/>
      <c r="B8" s="243">
        <v>311</v>
      </c>
      <c r="C8" s="243" t="s">
        <v>1</v>
      </c>
      <c r="D8" s="2">
        <v>0</v>
      </c>
      <c r="E8" s="31"/>
      <c r="F8" s="32"/>
      <c r="G8" s="33"/>
      <c r="H8" s="34"/>
      <c r="I8" s="35"/>
      <c r="J8" s="36">
        <v>1E-3</v>
      </c>
      <c r="K8" s="37" t="s">
        <v>95</v>
      </c>
      <c r="L8" s="38">
        <f>D8*J8</f>
        <v>0</v>
      </c>
      <c r="M8" s="39">
        <v>1.2E-2</v>
      </c>
      <c r="N8" s="40" t="s">
        <v>95</v>
      </c>
      <c r="O8" s="41">
        <f>D8*M8</f>
        <v>0</v>
      </c>
      <c r="P8" s="70"/>
      <c r="Q8" s="71"/>
      <c r="R8" s="70"/>
      <c r="S8" s="72"/>
      <c r="T8" s="73"/>
      <c r="U8" s="74"/>
      <c r="V8" s="65"/>
      <c r="W8" s="65"/>
      <c r="X8" s="65"/>
      <c r="Y8" s="65"/>
      <c r="Z8" s="65"/>
      <c r="AA8" s="65"/>
      <c r="AB8" s="65"/>
      <c r="AC8" s="65"/>
      <c r="AD8" s="65"/>
      <c r="AE8" s="65"/>
      <c r="AF8" s="65"/>
      <c r="AG8" s="65"/>
      <c r="AH8" s="65"/>
    </row>
    <row r="9" spans="1:34" ht="20.85" customHeight="1">
      <c r="A9" s="65"/>
      <c r="B9" s="243">
        <v>312</v>
      </c>
      <c r="C9" s="243" t="s">
        <v>2</v>
      </c>
      <c r="D9" s="2">
        <v>0</v>
      </c>
      <c r="E9" s="392"/>
      <c r="F9" s="261"/>
      <c r="G9" s="262"/>
      <c r="H9" s="263"/>
      <c r="I9" s="264"/>
      <c r="J9" s="265">
        <v>1E-3</v>
      </c>
      <c r="K9" s="266" t="s">
        <v>95</v>
      </c>
      <c r="L9" s="267">
        <f>D9*J9</f>
        <v>0</v>
      </c>
      <c r="M9" s="268">
        <v>1.2E-2</v>
      </c>
      <c r="N9" s="269" t="s">
        <v>95</v>
      </c>
      <c r="O9" s="270">
        <f>D9*M9</f>
        <v>0</v>
      </c>
      <c r="P9" s="70"/>
      <c r="Q9" s="71"/>
      <c r="R9" s="70"/>
      <c r="S9" s="72"/>
      <c r="T9" s="73"/>
      <c r="U9" s="74"/>
      <c r="V9" s="65"/>
      <c r="W9" s="65"/>
      <c r="X9" s="65"/>
      <c r="Y9" s="65"/>
      <c r="Z9" s="65"/>
      <c r="AA9" s="65"/>
      <c r="AB9" s="65"/>
      <c r="AC9" s="65"/>
      <c r="AD9" s="65"/>
      <c r="AE9" s="65"/>
      <c r="AF9" s="65"/>
      <c r="AG9" s="65"/>
      <c r="AH9" s="65"/>
    </row>
    <row r="10" spans="1:34" ht="20.7" customHeight="1">
      <c r="A10" s="65"/>
      <c r="B10" s="243">
        <v>313</v>
      </c>
      <c r="C10" s="243" t="s">
        <v>3</v>
      </c>
      <c r="D10" s="2">
        <v>0</v>
      </c>
      <c r="E10" s="392"/>
      <c r="F10" s="261"/>
      <c r="G10" s="262"/>
      <c r="H10" s="263"/>
      <c r="I10" s="264"/>
      <c r="J10" s="265">
        <v>1E-3</v>
      </c>
      <c r="K10" s="266" t="s">
        <v>95</v>
      </c>
      <c r="L10" s="267">
        <f>D10*J10</f>
        <v>0</v>
      </c>
      <c r="M10" s="268">
        <v>1.2E-2</v>
      </c>
      <c r="N10" s="269" t="s">
        <v>95</v>
      </c>
      <c r="O10" s="270">
        <f>D10*M10</f>
        <v>0</v>
      </c>
      <c r="P10" s="70"/>
      <c r="Q10" s="71"/>
      <c r="R10" s="70"/>
      <c r="S10" s="72"/>
      <c r="T10" s="73"/>
      <c r="U10" s="74"/>
      <c r="V10" s="65"/>
      <c r="W10" s="65"/>
      <c r="X10" s="65"/>
      <c r="Y10" s="65"/>
      <c r="Z10" s="65"/>
      <c r="AA10" s="65"/>
      <c r="AB10" s="65"/>
      <c r="AC10" s="65"/>
      <c r="AD10" s="65"/>
      <c r="AE10" s="65"/>
      <c r="AF10" s="65"/>
      <c r="AG10" s="65"/>
      <c r="AH10" s="65"/>
    </row>
    <row r="11" spans="1:34" ht="20.85" customHeight="1">
      <c r="A11" s="65"/>
      <c r="B11" s="243">
        <v>319</v>
      </c>
      <c r="C11" s="243" t="s">
        <v>4</v>
      </c>
      <c r="D11" s="2">
        <v>0</v>
      </c>
      <c r="E11" s="392"/>
      <c r="F11" s="261"/>
      <c r="G11" s="262"/>
      <c r="H11" s="263"/>
      <c r="I11" s="264"/>
      <c r="J11" s="265">
        <v>1E-3</v>
      </c>
      <c r="K11" s="266" t="s">
        <v>95</v>
      </c>
      <c r="L11" s="267">
        <f>D11*J11</f>
        <v>0</v>
      </c>
      <c r="M11" s="268">
        <v>1.2E-2</v>
      </c>
      <c r="N11" s="269" t="s">
        <v>95</v>
      </c>
      <c r="O11" s="270">
        <f>D11*M11</f>
        <v>0</v>
      </c>
      <c r="P11" s="70"/>
      <c r="Q11" s="71"/>
      <c r="R11" s="70"/>
      <c r="S11" s="72"/>
      <c r="T11" s="73"/>
      <c r="U11" s="74"/>
      <c r="V11" s="65"/>
      <c r="W11" s="65"/>
      <c r="X11" s="65"/>
      <c r="Y11" s="65"/>
      <c r="Z11" s="65"/>
      <c r="AA11" s="65"/>
      <c r="AB11" s="65"/>
      <c r="AC11" s="65"/>
      <c r="AD11" s="65"/>
      <c r="AE11" s="65"/>
      <c r="AF11" s="65"/>
      <c r="AG11" s="65"/>
      <c r="AH11" s="65"/>
    </row>
    <row r="12" spans="1:34" ht="26.25" customHeight="1">
      <c r="A12" s="65"/>
      <c r="B12" s="240">
        <v>320</v>
      </c>
      <c r="C12" s="241" t="s">
        <v>130</v>
      </c>
      <c r="D12" s="406"/>
      <c r="E12" s="393"/>
      <c r="F12" s="96"/>
      <c r="G12" s="96"/>
      <c r="H12" s="96"/>
      <c r="I12" s="96"/>
      <c r="J12" s="271"/>
      <c r="K12" s="67"/>
      <c r="L12" s="272"/>
      <c r="M12" s="103"/>
      <c r="N12" s="104"/>
      <c r="O12" s="273"/>
      <c r="P12" s="66"/>
      <c r="Q12" s="67"/>
      <c r="R12" s="68"/>
      <c r="S12" s="66"/>
      <c r="T12" s="67"/>
      <c r="U12" s="69"/>
      <c r="V12" s="65"/>
      <c r="W12" s="65"/>
      <c r="X12" s="65"/>
      <c r="Y12" s="65"/>
      <c r="Z12" s="75"/>
      <c r="AA12" s="76"/>
      <c r="AB12" s="76"/>
      <c r="AC12" s="76"/>
      <c r="AD12" s="65"/>
      <c r="AE12" s="65"/>
      <c r="AF12" s="65"/>
      <c r="AG12" s="65"/>
      <c r="AH12" s="65"/>
    </row>
    <row r="13" spans="1:34" ht="21.45" customHeight="1">
      <c r="A13" s="65"/>
      <c r="B13" s="243">
        <v>321</v>
      </c>
      <c r="C13" s="243" t="s">
        <v>5</v>
      </c>
      <c r="D13" s="2">
        <v>0</v>
      </c>
      <c r="E13" s="392"/>
      <c r="F13" s="261"/>
      <c r="G13" s="262"/>
      <c r="H13" s="263"/>
      <c r="I13" s="264"/>
      <c r="J13" s="265">
        <v>1E-3</v>
      </c>
      <c r="K13" s="266" t="s">
        <v>95</v>
      </c>
      <c r="L13" s="267">
        <f t="shared" ref="L13:L20" si="0">D13*J13</f>
        <v>0</v>
      </c>
      <c r="M13" s="268">
        <v>1.2E-2</v>
      </c>
      <c r="N13" s="269" t="s">
        <v>95</v>
      </c>
      <c r="O13" s="270">
        <f t="shared" ref="O13:O20" si="1">D13*M13</f>
        <v>0</v>
      </c>
      <c r="P13" s="70"/>
      <c r="Q13" s="71"/>
      <c r="R13" s="70"/>
      <c r="S13" s="72"/>
      <c r="T13" s="73"/>
      <c r="U13" s="74"/>
      <c r="V13" s="65"/>
      <c r="W13" s="65"/>
      <c r="X13" s="65"/>
      <c r="Y13" s="65"/>
      <c r="Z13" s="65"/>
      <c r="AA13" s="65"/>
      <c r="AB13" s="65"/>
      <c r="AC13" s="65"/>
      <c r="AD13" s="65"/>
      <c r="AE13" s="65"/>
      <c r="AF13" s="65"/>
      <c r="AG13" s="65"/>
      <c r="AH13" s="65"/>
    </row>
    <row r="14" spans="1:34" ht="22.2" customHeight="1">
      <c r="A14" s="65"/>
      <c r="B14" s="243">
        <v>322</v>
      </c>
      <c r="C14" s="243" t="s">
        <v>6</v>
      </c>
      <c r="D14" s="2">
        <v>0</v>
      </c>
      <c r="E14" s="392"/>
      <c r="F14" s="261"/>
      <c r="G14" s="262"/>
      <c r="H14" s="263"/>
      <c r="I14" s="264"/>
      <c r="J14" s="265">
        <v>1E-3</v>
      </c>
      <c r="K14" s="266" t="s">
        <v>95</v>
      </c>
      <c r="L14" s="267">
        <f t="shared" si="0"/>
        <v>0</v>
      </c>
      <c r="M14" s="268">
        <v>1.2E-2</v>
      </c>
      <c r="N14" s="269" t="s">
        <v>95</v>
      </c>
      <c r="O14" s="270">
        <f t="shared" si="1"/>
        <v>0</v>
      </c>
      <c r="P14" s="70"/>
      <c r="Q14" s="71"/>
      <c r="R14" s="70"/>
      <c r="S14" s="72"/>
      <c r="T14" s="73"/>
      <c r="U14" s="74"/>
      <c r="V14" s="65"/>
      <c r="W14" s="65"/>
      <c r="X14" s="65"/>
      <c r="Y14" s="65"/>
      <c r="Z14" s="65"/>
      <c r="AA14" s="65"/>
      <c r="AB14" s="65"/>
      <c r="AC14" s="65"/>
      <c r="AD14" s="65"/>
      <c r="AE14" s="65"/>
      <c r="AF14" s="65"/>
      <c r="AG14" s="65"/>
      <c r="AH14" s="65"/>
    </row>
    <row r="15" spans="1:34" ht="20.85" customHeight="1">
      <c r="A15" s="65"/>
      <c r="B15" s="243">
        <v>323</v>
      </c>
      <c r="C15" s="244" t="s">
        <v>133</v>
      </c>
      <c r="D15" s="2">
        <v>0</v>
      </c>
      <c r="E15" s="392"/>
      <c r="F15" s="261"/>
      <c r="G15" s="262"/>
      <c r="H15" s="263"/>
      <c r="I15" s="264"/>
      <c r="J15" s="265">
        <v>1E-3</v>
      </c>
      <c r="K15" s="266" t="s">
        <v>95</v>
      </c>
      <c r="L15" s="267">
        <f t="shared" si="0"/>
        <v>0</v>
      </c>
      <c r="M15" s="268">
        <v>1.2E-2</v>
      </c>
      <c r="N15" s="269" t="s">
        <v>95</v>
      </c>
      <c r="O15" s="270">
        <f t="shared" si="1"/>
        <v>0</v>
      </c>
      <c r="P15" s="70"/>
      <c r="Q15" s="71"/>
      <c r="R15" s="70"/>
      <c r="S15" s="72"/>
      <c r="T15" s="73"/>
      <c r="U15" s="74"/>
      <c r="V15" s="65"/>
      <c r="W15" s="65"/>
      <c r="X15" s="65"/>
      <c r="Y15" s="65"/>
      <c r="Z15" s="75"/>
      <c r="AA15" s="75"/>
      <c r="AB15" s="75"/>
      <c r="AC15" s="75"/>
      <c r="AD15" s="65"/>
      <c r="AE15" s="65"/>
      <c r="AF15" s="65"/>
      <c r="AG15" s="65"/>
      <c r="AH15" s="65"/>
    </row>
    <row r="16" spans="1:34" ht="20.85" customHeight="1">
      <c r="A16" s="65"/>
      <c r="B16" s="243">
        <v>324</v>
      </c>
      <c r="C16" s="244" t="s">
        <v>132</v>
      </c>
      <c r="D16" s="2">
        <v>0</v>
      </c>
      <c r="E16" s="394"/>
      <c r="F16" s="261"/>
      <c r="G16" s="262"/>
      <c r="H16" s="263"/>
      <c r="I16" s="264"/>
      <c r="J16" s="265">
        <v>1E-3</v>
      </c>
      <c r="K16" s="266" t="s">
        <v>95</v>
      </c>
      <c r="L16" s="267">
        <f t="shared" si="0"/>
        <v>0</v>
      </c>
      <c r="M16" s="268">
        <v>1.2E-2</v>
      </c>
      <c r="N16" s="269" t="s">
        <v>95</v>
      </c>
      <c r="O16" s="270">
        <f t="shared" si="1"/>
        <v>0</v>
      </c>
      <c r="P16" s="77"/>
      <c r="Q16" s="78"/>
      <c r="R16" s="77"/>
      <c r="S16" s="79"/>
      <c r="T16" s="80"/>
      <c r="U16" s="81"/>
      <c r="V16" s="65"/>
      <c r="W16" s="65"/>
      <c r="X16" s="65"/>
      <c r="Y16" s="65"/>
      <c r="Z16" s="75"/>
      <c r="AA16" s="75"/>
      <c r="AB16" s="75"/>
      <c r="AC16" s="75"/>
      <c r="AD16" s="65"/>
      <c r="AE16" s="65"/>
      <c r="AF16" s="65"/>
      <c r="AG16" s="65"/>
      <c r="AH16" s="65"/>
    </row>
    <row r="17" spans="1:34" ht="20.85" customHeight="1">
      <c r="A17" s="65"/>
      <c r="B17" s="243">
        <v>325</v>
      </c>
      <c r="C17" s="244" t="s">
        <v>7</v>
      </c>
      <c r="D17" s="2">
        <v>0</v>
      </c>
      <c r="E17" s="394"/>
      <c r="F17" s="261"/>
      <c r="G17" s="262"/>
      <c r="H17" s="263"/>
      <c r="I17" s="264"/>
      <c r="J17" s="265">
        <v>1E-3</v>
      </c>
      <c r="K17" s="266" t="s">
        <v>95</v>
      </c>
      <c r="L17" s="267">
        <f t="shared" si="0"/>
        <v>0</v>
      </c>
      <c r="M17" s="268">
        <v>1.2E-2</v>
      </c>
      <c r="N17" s="269" t="s">
        <v>95</v>
      </c>
      <c r="O17" s="270">
        <f t="shared" si="1"/>
        <v>0</v>
      </c>
      <c r="P17" s="77"/>
      <c r="Q17" s="78"/>
      <c r="R17" s="77"/>
      <c r="S17" s="79"/>
      <c r="T17" s="80"/>
      <c r="U17" s="81"/>
      <c r="V17" s="65"/>
      <c r="W17" s="65"/>
      <c r="X17" s="65"/>
      <c r="Y17" s="65"/>
      <c r="Z17" s="75"/>
      <c r="AA17" s="75"/>
      <c r="AB17" s="75"/>
      <c r="AC17" s="75"/>
      <c r="AD17" s="65"/>
      <c r="AE17" s="65"/>
      <c r="AF17" s="65"/>
      <c r="AG17" s="65"/>
      <c r="AH17" s="65"/>
    </row>
    <row r="18" spans="1:34" ht="20.85" customHeight="1">
      <c r="A18" s="65"/>
      <c r="B18" s="243">
        <v>326</v>
      </c>
      <c r="C18" s="244" t="s">
        <v>8</v>
      </c>
      <c r="D18" s="2">
        <v>0</v>
      </c>
      <c r="E18" s="394"/>
      <c r="F18" s="261"/>
      <c r="G18" s="262"/>
      <c r="H18" s="263"/>
      <c r="I18" s="264"/>
      <c r="J18" s="265">
        <v>1E-3</v>
      </c>
      <c r="K18" s="266" t="s">
        <v>95</v>
      </c>
      <c r="L18" s="267">
        <f t="shared" si="0"/>
        <v>0</v>
      </c>
      <c r="M18" s="268">
        <v>1.2E-2</v>
      </c>
      <c r="N18" s="269" t="s">
        <v>95</v>
      </c>
      <c r="O18" s="270">
        <f t="shared" si="1"/>
        <v>0</v>
      </c>
      <c r="P18" s="77"/>
      <c r="Q18" s="78"/>
      <c r="R18" s="77"/>
      <c r="S18" s="79"/>
      <c r="T18" s="80"/>
      <c r="U18" s="81"/>
      <c r="V18" s="65"/>
      <c r="W18" s="65"/>
      <c r="X18" s="65"/>
      <c r="Y18" s="65"/>
      <c r="Z18" s="75"/>
      <c r="AA18" s="75"/>
      <c r="AB18" s="75"/>
      <c r="AC18" s="75"/>
      <c r="AD18" s="65"/>
      <c r="AE18" s="65"/>
      <c r="AF18" s="65"/>
      <c r="AG18" s="65"/>
      <c r="AH18" s="65"/>
    </row>
    <row r="19" spans="1:34" ht="20.85" customHeight="1">
      <c r="A19" s="65"/>
      <c r="B19" s="245">
        <v>327</v>
      </c>
      <c r="C19" s="246" t="s">
        <v>9</v>
      </c>
      <c r="D19" s="2">
        <v>0</v>
      </c>
      <c r="E19" s="394"/>
      <c r="F19" s="261"/>
      <c r="G19" s="262"/>
      <c r="H19" s="263"/>
      <c r="I19" s="264"/>
      <c r="J19" s="265">
        <v>1E-3</v>
      </c>
      <c r="K19" s="266" t="s">
        <v>95</v>
      </c>
      <c r="L19" s="267">
        <f t="shared" si="0"/>
        <v>0</v>
      </c>
      <c r="M19" s="268">
        <v>1.2E-2</v>
      </c>
      <c r="N19" s="269" t="s">
        <v>95</v>
      </c>
      <c r="O19" s="270">
        <f t="shared" si="1"/>
        <v>0</v>
      </c>
      <c r="P19" s="77"/>
      <c r="Q19" s="78"/>
      <c r="R19" s="77"/>
      <c r="S19" s="79"/>
      <c r="T19" s="80"/>
      <c r="U19" s="81"/>
      <c r="V19" s="65"/>
      <c r="W19" s="65"/>
      <c r="X19" s="65"/>
      <c r="Y19" s="65"/>
      <c r="Z19" s="75"/>
      <c r="AA19" s="75"/>
      <c r="AB19" s="75"/>
      <c r="AC19" s="75"/>
      <c r="AD19" s="65"/>
      <c r="AE19" s="65"/>
      <c r="AF19" s="65"/>
      <c r="AG19" s="65"/>
      <c r="AH19" s="65"/>
    </row>
    <row r="20" spans="1:34" ht="20.7" customHeight="1">
      <c r="A20" s="65"/>
      <c r="B20" s="243">
        <v>329</v>
      </c>
      <c r="C20" s="246" t="s">
        <v>10</v>
      </c>
      <c r="D20" s="2">
        <v>0</v>
      </c>
      <c r="E20" s="395"/>
      <c r="F20" s="261"/>
      <c r="G20" s="262"/>
      <c r="H20" s="263"/>
      <c r="I20" s="264"/>
      <c r="J20" s="265">
        <v>1E-3</v>
      </c>
      <c r="K20" s="266" t="s">
        <v>95</v>
      </c>
      <c r="L20" s="267">
        <f t="shared" si="0"/>
        <v>0</v>
      </c>
      <c r="M20" s="268">
        <v>1.2E-2</v>
      </c>
      <c r="N20" s="269" t="s">
        <v>95</v>
      </c>
      <c r="O20" s="270">
        <f t="shared" si="1"/>
        <v>0</v>
      </c>
      <c r="P20" s="82"/>
      <c r="Q20" s="83"/>
      <c r="R20" s="82"/>
      <c r="S20" s="84"/>
      <c r="T20" s="85"/>
      <c r="U20" s="86"/>
      <c r="V20" s="65"/>
      <c r="W20" s="65"/>
      <c r="X20" s="65"/>
      <c r="Y20" s="65"/>
      <c r="Z20" s="76"/>
      <c r="AA20" s="87"/>
      <c r="AB20" s="87"/>
      <c r="AC20" s="87"/>
      <c r="AD20" s="88">
        <f>AA20/(1 + AA12)^Z20</f>
        <v>0</v>
      </c>
      <c r="AE20" s="88"/>
      <c r="AF20" s="65"/>
      <c r="AG20" s="65"/>
      <c r="AH20" s="65"/>
    </row>
    <row r="21" spans="1:34" ht="21.45" customHeight="1">
      <c r="A21" s="65"/>
      <c r="B21" s="242">
        <v>330</v>
      </c>
      <c r="C21" s="247" t="s">
        <v>11</v>
      </c>
      <c r="D21" s="407"/>
      <c r="E21" s="396"/>
      <c r="F21" s="96"/>
      <c r="G21" s="96"/>
      <c r="H21" s="96"/>
      <c r="I21" s="96"/>
      <c r="J21" s="274"/>
      <c r="K21" s="275"/>
      <c r="L21" s="276"/>
      <c r="M21" s="271"/>
      <c r="N21" s="67"/>
      <c r="O21" s="273"/>
      <c r="P21" s="89"/>
      <c r="Q21" s="90"/>
      <c r="R21" s="91"/>
      <c r="S21" s="89"/>
      <c r="T21" s="90"/>
      <c r="U21" s="92"/>
      <c r="V21" s="65"/>
      <c r="W21" s="65"/>
      <c r="X21" s="65"/>
      <c r="Y21" s="65"/>
      <c r="Z21" s="76"/>
      <c r="AA21" s="87"/>
      <c r="AB21" s="87"/>
      <c r="AC21" s="87"/>
      <c r="AD21" s="65"/>
      <c r="AE21" s="65"/>
      <c r="AF21" s="65"/>
      <c r="AG21" s="65"/>
      <c r="AH21" s="65"/>
    </row>
    <row r="22" spans="1:34" ht="21.45" customHeight="1">
      <c r="A22" s="65"/>
      <c r="B22" s="243">
        <v>331</v>
      </c>
      <c r="C22" s="246" t="s">
        <v>12</v>
      </c>
      <c r="D22" s="2">
        <v>0</v>
      </c>
      <c r="E22" s="392"/>
      <c r="F22" s="261"/>
      <c r="G22" s="262"/>
      <c r="H22" s="263"/>
      <c r="I22" s="264"/>
      <c r="J22" s="265">
        <v>1E-3</v>
      </c>
      <c r="K22" s="266" t="s">
        <v>95</v>
      </c>
      <c r="L22" s="267">
        <f t="shared" ref="L22:L30" si="2">D22*J22</f>
        <v>0</v>
      </c>
      <c r="M22" s="268">
        <v>1.2E-2</v>
      </c>
      <c r="N22" s="269" t="s">
        <v>95</v>
      </c>
      <c r="O22" s="277">
        <f t="shared" ref="O22:O30" si="3">D22*M22</f>
        <v>0</v>
      </c>
      <c r="P22" s="77"/>
      <c r="Q22" s="78"/>
      <c r="R22" s="93"/>
      <c r="S22" s="79"/>
      <c r="T22" s="80"/>
      <c r="U22" s="81"/>
      <c r="V22" s="65"/>
      <c r="W22" s="65"/>
      <c r="X22" s="65"/>
      <c r="Y22" s="65"/>
      <c r="Z22" s="76"/>
      <c r="AA22" s="87"/>
      <c r="AB22" s="87"/>
      <c r="AC22" s="87"/>
      <c r="AD22" s="65"/>
      <c r="AE22" s="65"/>
      <c r="AF22" s="65"/>
      <c r="AG22" s="65"/>
      <c r="AH22" s="65"/>
    </row>
    <row r="23" spans="1:34" ht="20.85" customHeight="1">
      <c r="A23" s="65"/>
      <c r="B23" s="243">
        <v>332</v>
      </c>
      <c r="C23" s="246" t="s">
        <v>13</v>
      </c>
      <c r="D23" s="2">
        <v>0</v>
      </c>
      <c r="E23" s="394"/>
      <c r="F23" s="261"/>
      <c r="G23" s="262"/>
      <c r="H23" s="263"/>
      <c r="I23" s="264"/>
      <c r="J23" s="265">
        <v>1E-3</v>
      </c>
      <c r="K23" s="266" t="s">
        <v>95</v>
      </c>
      <c r="L23" s="267">
        <f t="shared" si="2"/>
        <v>0</v>
      </c>
      <c r="M23" s="268">
        <v>1.2E-2</v>
      </c>
      <c r="N23" s="269" t="s">
        <v>95</v>
      </c>
      <c r="O23" s="277">
        <f t="shared" si="3"/>
        <v>0</v>
      </c>
      <c r="P23" s="77"/>
      <c r="Q23" s="78"/>
      <c r="R23" s="93"/>
      <c r="S23" s="79"/>
      <c r="T23" s="80"/>
      <c r="U23" s="81"/>
      <c r="V23" s="65"/>
      <c r="W23" s="65"/>
      <c r="X23" s="65"/>
      <c r="Y23" s="65"/>
      <c r="Z23" s="76"/>
      <c r="AA23" s="87"/>
      <c r="AB23" s="87"/>
      <c r="AC23" s="87"/>
      <c r="AD23" s="65"/>
      <c r="AE23" s="65"/>
      <c r="AF23" s="65"/>
      <c r="AG23" s="65"/>
      <c r="AH23" s="65"/>
    </row>
    <row r="24" spans="1:34" ht="20.85" customHeight="1">
      <c r="A24" s="65"/>
      <c r="B24" s="243">
        <v>333</v>
      </c>
      <c r="C24" s="246" t="s">
        <v>14</v>
      </c>
      <c r="D24" s="2">
        <v>0</v>
      </c>
      <c r="E24" s="394"/>
      <c r="F24" s="261"/>
      <c r="G24" s="262"/>
      <c r="H24" s="263"/>
      <c r="I24" s="264"/>
      <c r="J24" s="265">
        <v>1E-3</v>
      </c>
      <c r="K24" s="266" t="s">
        <v>95</v>
      </c>
      <c r="L24" s="267">
        <f t="shared" si="2"/>
        <v>0</v>
      </c>
      <c r="M24" s="268">
        <v>1.2E-2</v>
      </c>
      <c r="N24" s="269" t="s">
        <v>95</v>
      </c>
      <c r="O24" s="277">
        <f t="shared" si="3"/>
        <v>0</v>
      </c>
      <c r="P24" s="77"/>
      <c r="Q24" s="78"/>
      <c r="R24" s="93"/>
      <c r="S24" s="79"/>
      <c r="T24" s="80"/>
      <c r="U24" s="81"/>
      <c r="V24" s="65"/>
      <c r="W24" s="65"/>
      <c r="X24" s="65"/>
      <c r="Y24" s="65"/>
      <c r="Z24" s="76"/>
      <c r="AA24" s="87"/>
      <c r="AB24" s="87"/>
      <c r="AC24" s="87"/>
      <c r="AD24" s="65"/>
      <c r="AE24" s="65"/>
      <c r="AF24" s="65"/>
      <c r="AG24" s="65"/>
      <c r="AH24" s="65"/>
    </row>
    <row r="25" spans="1:34" ht="20.7" customHeight="1">
      <c r="A25" s="65"/>
      <c r="B25" s="243">
        <v>334</v>
      </c>
      <c r="C25" s="246" t="s">
        <v>15</v>
      </c>
      <c r="D25" s="2">
        <v>0</v>
      </c>
      <c r="E25" s="394"/>
      <c r="F25" s="261"/>
      <c r="G25" s="262"/>
      <c r="H25" s="263"/>
      <c r="I25" s="264"/>
      <c r="J25" s="265">
        <v>1E-3</v>
      </c>
      <c r="K25" s="266" t="s">
        <v>95</v>
      </c>
      <c r="L25" s="267">
        <f t="shared" si="2"/>
        <v>0</v>
      </c>
      <c r="M25" s="268">
        <v>1.2E-2</v>
      </c>
      <c r="N25" s="269" t="s">
        <v>95</v>
      </c>
      <c r="O25" s="277">
        <f t="shared" si="3"/>
        <v>0</v>
      </c>
      <c r="P25" s="77"/>
      <c r="Q25" s="78"/>
      <c r="R25" s="93"/>
      <c r="S25" s="79"/>
      <c r="T25" s="80"/>
      <c r="U25" s="81"/>
      <c r="V25" s="65"/>
      <c r="W25" s="65"/>
      <c r="X25" s="65"/>
      <c r="Y25" s="65"/>
      <c r="Z25" s="76"/>
      <c r="AA25" s="87"/>
      <c r="AB25" s="87"/>
      <c r="AC25" s="87"/>
      <c r="AD25" s="65"/>
      <c r="AE25" s="65"/>
      <c r="AF25" s="65"/>
      <c r="AG25" s="65"/>
      <c r="AH25" s="65"/>
    </row>
    <row r="26" spans="1:34" ht="21.75" customHeight="1">
      <c r="A26" s="65"/>
      <c r="B26" s="243">
        <v>335</v>
      </c>
      <c r="C26" s="246" t="s">
        <v>16</v>
      </c>
      <c r="D26" s="2">
        <v>0</v>
      </c>
      <c r="E26" s="394"/>
      <c r="F26" s="261"/>
      <c r="G26" s="262"/>
      <c r="H26" s="263"/>
      <c r="I26" s="264"/>
      <c r="J26" s="265">
        <v>1E-3</v>
      </c>
      <c r="K26" s="266" t="s">
        <v>95</v>
      </c>
      <c r="L26" s="267">
        <f t="shared" si="2"/>
        <v>0</v>
      </c>
      <c r="M26" s="268">
        <v>1.2E-2</v>
      </c>
      <c r="N26" s="269" t="s">
        <v>95</v>
      </c>
      <c r="O26" s="277">
        <f t="shared" si="3"/>
        <v>0</v>
      </c>
      <c r="P26" s="77"/>
      <c r="Q26" s="78"/>
      <c r="R26" s="93"/>
      <c r="S26" s="79"/>
      <c r="T26" s="80"/>
      <c r="U26" s="81"/>
      <c r="V26" s="65"/>
      <c r="W26" s="65"/>
      <c r="X26" s="65"/>
      <c r="Y26" s="65"/>
      <c r="Z26" s="76"/>
      <c r="AA26" s="87"/>
      <c r="AB26" s="87"/>
      <c r="AC26" s="87"/>
      <c r="AD26" s="65"/>
      <c r="AE26" s="65"/>
      <c r="AF26" s="65"/>
      <c r="AG26" s="65"/>
      <c r="AH26" s="65"/>
    </row>
    <row r="27" spans="1:34" ht="23.25" customHeight="1">
      <c r="A27" s="65"/>
      <c r="B27" s="248">
        <v>336</v>
      </c>
      <c r="C27" s="246" t="s">
        <v>91</v>
      </c>
      <c r="D27" s="2">
        <v>0</v>
      </c>
      <c r="E27" s="394"/>
      <c r="F27" s="261"/>
      <c r="G27" s="262"/>
      <c r="H27" s="263"/>
      <c r="I27" s="264"/>
      <c r="J27" s="265">
        <v>1E-3</v>
      </c>
      <c r="K27" s="266" t="s">
        <v>95</v>
      </c>
      <c r="L27" s="267">
        <f t="shared" si="2"/>
        <v>0</v>
      </c>
      <c r="M27" s="268">
        <v>1.2E-2</v>
      </c>
      <c r="N27" s="269" t="s">
        <v>95</v>
      </c>
      <c r="O27" s="277">
        <f t="shared" si="3"/>
        <v>0</v>
      </c>
      <c r="P27" s="77"/>
      <c r="Q27" s="78"/>
      <c r="R27" s="93"/>
      <c r="S27" s="79"/>
      <c r="T27" s="80"/>
      <c r="U27" s="81"/>
      <c r="V27" s="65"/>
      <c r="W27" s="65"/>
      <c r="X27" s="65"/>
      <c r="Y27" s="65"/>
      <c r="Z27" s="76"/>
      <c r="AA27" s="87"/>
      <c r="AB27" s="87"/>
      <c r="AC27" s="87"/>
      <c r="AD27" s="65"/>
      <c r="AE27" s="65"/>
      <c r="AF27" s="65"/>
      <c r="AG27" s="65"/>
      <c r="AH27" s="65"/>
    </row>
    <row r="28" spans="1:34" ht="20.7" customHeight="1">
      <c r="A28" s="65"/>
      <c r="B28" s="243">
        <v>337</v>
      </c>
      <c r="C28" s="246" t="s">
        <v>17</v>
      </c>
      <c r="D28" s="2">
        <v>0</v>
      </c>
      <c r="E28" s="394"/>
      <c r="F28" s="261"/>
      <c r="G28" s="262"/>
      <c r="H28" s="263"/>
      <c r="I28" s="264"/>
      <c r="J28" s="265">
        <v>1E-3</v>
      </c>
      <c r="K28" s="266" t="s">
        <v>95</v>
      </c>
      <c r="L28" s="267">
        <f t="shared" si="2"/>
        <v>0</v>
      </c>
      <c r="M28" s="268">
        <v>1.2E-2</v>
      </c>
      <c r="N28" s="269" t="s">
        <v>95</v>
      </c>
      <c r="O28" s="277">
        <f t="shared" si="3"/>
        <v>0</v>
      </c>
      <c r="P28" s="77"/>
      <c r="Q28" s="78"/>
      <c r="R28" s="93"/>
      <c r="S28" s="79"/>
      <c r="T28" s="80"/>
      <c r="U28" s="81"/>
      <c r="V28" s="65"/>
      <c r="W28" s="65"/>
      <c r="X28" s="65"/>
      <c r="Y28" s="65"/>
      <c r="Z28" s="76"/>
      <c r="AA28" s="87"/>
      <c r="AB28" s="87"/>
      <c r="AC28" s="87"/>
      <c r="AD28" s="65"/>
      <c r="AE28" s="65"/>
      <c r="AF28" s="65"/>
      <c r="AG28" s="65"/>
      <c r="AH28" s="65"/>
    </row>
    <row r="29" spans="1:34" ht="19.5" customHeight="1">
      <c r="A29" s="65"/>
      <c r="B29" s="249">
        <v>338</v>
      </c>
      <c r="C29" s="246" t="s">
        <v>18</v>
      </c>
      <c r="D29" s="2">
        <v>0</v>
      </c>
      <c r="E29" s="394"/>
      <c r="F29" s="261"/>
      <c r="G29" s="262"/>
      <c r="H29" s="263"/>
      <c r="I29" s="264"/>
      <c r="J29" s="265">
        <v>1E-3</v>
      </c>
      <c r="K29" s="266" t="s">
        <v>95</v>
      </c>
      <c r="L29" s="267">
        <f t="shared" si="2"/>
        <v>0</v>
      </c>
      <c r="M29" s="268">
        <v>1.2E-2</v>
      </c>
      <c r="N29" s="269" t="s">
        <v>95</v>
      </c>
      <c r="O29" s="277">
        <f t="shared" si="3"/>
        <v>0</v>
      </c>
      <c r="P29" s="77"/>
      <c r="Q29" s="78"/>
      <c r="R29" s="93"/>
      <c r="S29" s="79"/>
      <c r="T29" s="80"/>
      <c r="U29" s="81"/>
      <c r="V29" s="65"/>
      <c r="W29" s="65"/>
      <c r="X29" s="65"/>
      <c r="Y29" s="65"/>
      <c r="Z29" s="76"/>
      <c r="AA29" s="87"/>
      <c r="AB29" s="87"/>
      <c r="AC29" s="87"/>
      <c r="AD29" s="65"/>
      <c r="AE29" s="65"/>
      <c r="AF29" s="65"/>
      <c r="AG29" s="65"/>
      <c r="AH29" s="65"/>
    </row>
    <row r="30" spans="1:34" ht="20.85" customHeight="1">
      <c r="A30" s="65"/>
      <c r="B30" s="243">
        <v>339</v>
      </c>
      <c r="C30" s="246" t="s">
        <v>19</v>
      </c>
      <c r="D30" s="2">
        <v>0</v>
      </c>
      <c r="E30" s="395"/>
      <c r="F30" s="261"/>
      <c r="G30" s="262"/>
      <c r="H30" s="263"/>
      <c r="I30" s="264"/>
      <c r="J30" s="265">
        <v>1E-3</v>
      </c>
      <c r="K30" s="266" t="s">
        <v>95</v>
      </c>
      <c r="L30" s="267">
        <f t="shared" si="2"/>
        <v>0</v>
      </c>
      <c r="M30" s="268">
        <v>1.2E-2</v>
      </c>
      <c r="N30" s="269" t="s">
        <v>95</v>
      </c>
      <c r="O30" s="277">
        <f t="shared" si="3"/>
        <v>0</v>
      </c>
      <c r="P30" s="77"/>
      <c r="Q30" s="78"/>
      <c r="R30" s="93"/>
      <c r="S30" s="79"/>
      <c r="T30" s="80"/>
      <c r="U30" s="81"/>
      <c r="V30" s="65"/>
      <c r="W30" s="65"/>
      <c r="X30" s="65"/>
      <c r="Y30" s="65"/>
      <c r="Z30" s="76"/>
      <c r="AA30" s="87"/>
      <c r="AB30" s="87"/>
      <c r="AC30" s="87"/>
      <c r="AD30" s="65"/>
      <c r="AE30" s="65"/>
      <c r="AF30" s="65"/>
      <c r="AG30" s="65"/>
      <c r="AH30" s="65"/>
    </row>
    <row r="31" spans="1:34" ht="21.45" customHeight="1">
      <c r="A31" s="65"/>
      <c r="B31" s="242">
        <v>340</v>
      </c>
      <c r="C31" s="247" t="s">
        <v>20</v>
      </c>
      <c r="D31" s="407"/>
      <c r="E31" s="396"/>
      <c r="F31" s="96"/>
      <c r="G31" s="96"/>
      <c r="H31" s="96"/>
      <c r="I31" s="96"/>
      <c r="J31" s="274"/>
      <c r="K31" s="275"/>
      <c r="L31" s="276"/>
      <c r="M31" s="271"/>
      <c r="N31" s="67"/>
      <c r="O31" s="273"/>
      <c r="P31" s="94"/>
      <c r="Q31" s="95"/>
      <c r="R31" s="96"/>
      <c r="S31" s="94"/>
      <c r="T31" s="95"/>
      <c r="U31" s="97"/>
      <c r="V31" s="65"/>
      <c r="W31" s="65"/>
      <c r="X31" s="65"/>
      <c r="Y31" s="65"/>
      <c r="Z31" s="76"/>
      <c r="AA31" s="87"/>
      <c r="AB31" s="87"/>
      <c r="AC31" s="87"/>
      <c r="AD31" s="65"/>
      <c r="AE31" s="65"/>
      <c r="AF31" s="65"/>
      <c r="AG31" s="65"/>
      <c r="AH31" s="65"/>
    </row>
    <row r="32" spans="1:34" ht="21.45" customHeight="1">
      <c r="A32" s="65"/>
      <c r="B32" s="243">
        <v>341</v>
      </c>
      <c r="C32" s="244" t="s">
        <v>21</v>
      </c>
      <c r="D32" s="2">
        <v>0</v>
      </c>
      <c r="E32" s="392"/>
      <c r="F32" s="261"/>
      <c r="G32" s="262"/>
      <c r="H32" s="263"/>
      <c r="I32" s="264"/>
      <c r="J32" s="265">
        <v>1E-3</v>
      </c>
      <c r="K32" s="266" t="s">
        <v>95</v>
      </c>
      <c r="L32" s="267">
        <f t="shared" ref="L32:L38" si="4">D32*J32</f>
        <v>0</v>
      </c>
      <c r="M32" s="268">
        <v>1.2E-2</v>
      </c>
      <c r="N32" s="269" t="s">
        <v>95</v>
      </c>
      <c r="O32" s="277">
        <f t="shared" ref="O32:O38" si="5">D32*M32</f>
        <v>0</v>
      </c>
      <c r="P32" s="77"/>
      <c r="Q32" s="78"/>
      <c r="R32" s="93"/>
      <c r="S32" s="79"/>
      <c r="T32" s="80"/>
      <c r="U32" s="81"/>
      <c r="V32" s="65"/>
      <c r="W32" s="65"/>
      <c r="X32" s="65"/>
      <c r="Y32" s="65"/>
      <c r="Z32" s="76"/>
      <c r="AA32" s="87"/>
      <c r="AB32" s="87"/>
      <c r="AC32" s="87"/>
      <c r="AD32" s="65"/>
      <c r="AE32" s="65"/>
      <c r="AF32" s="65"/>
      <c r="AG32" s="65"/>
      <c r="AH32" s="65"/>
    </row>
    <row r="33" spans="1:34" ht="20.7" customHeight="1">
      <c r="A33" s="65"/>
      <c r="B33" s="250">
        <v>342</v>
      </c>
      <c r="C33" s="251" t="s">
        <v>22</v>
      </c>
      <c r="D33" s="2">
        <v>0</v>
      </c>
      <c r="E33" s="394"/>
      <c r="F33" s="261"/>
      <c r="G33" s="262"/>
      <c r="H33" s="263"/>
      <c r="I33" s="264"/>
      <c r="J33" s="265">
        <v>1E-3</v>
      </c>
      <c r="K33" s="266" t="s">
        <v>95</v>
      </c>
      <c r="L33" s="267">
        <f t="shared" si="4"/>
        <v>0</v>
      </c>
      <c r="M33" s="268">
        <v>1.2E-2</v>
      </c>
      <c r="N33" s="269" t="s">
        <v>95</v>
      </c>
      <c r="O33" s="277">
        <f t="shared" si="5"/>
        <v>0</v>
      </c>
      <c r="P33" s="77"/>
      <c r="Q33" s="78"/>
      <c r="R33" s="93"/>
      <c r="S33" s="79"/>
      <c r="T33" s="80"/>
      <c r="U33" s="81"/>
      <c r="V33" s="65"/>
      <c r="W33" s="65"/>
      <c r="X33" s="65"/>
      <c r="Y33" s="65"/>
      <c r="Z33" s="76"/>
      <c r="AA33" s="87"/>
      <c r="AB33" s="87"/>
      <c r="AC33" s="87"/>
      <c r="AD33" s="65"/>
      <c r="AE33" s="65"/>
      <c r="AF33" s="65"/>
      <c r="AG33" s="65"/>
      <c r="AH33" s="65"/>
    </row>
    <row r="34" spans="1:34" ht="20.85" customHeight="1">
      <c r="A34" s="65"/>
      <c r="B34" s="243">
        <v>343</v>
      </c>
      <c r="C34" s="244" t="s">
        <v>23</v>
      </c>
      <c r="D34" s="2">
        <v>0</v>
      </c>
      <c r="E34" s="394"/>
      <c r="F34" s="261"/>
      <c r="G34" s="262"/>
      <c r="H34" s="263"/>
      <c r="I34" s="264"/>
      <c r="J34" s="265">
        <v>1E-3</v>
      </c>
      <c r="K34" s="266" t="s">
        <v>95</v>
      </c>
      <c r="L34" s="267">
        <f t="shared" si="4"/>
        <v>0</v>
      </c>
      <c r="M34" s="268">
        <v>1.2E-2</v>
      </c>
      <c r="N34" s="269" t="s">
        <v>95</v>
      </c>
      <c r="O34" s="277">
        <f t="shared" si="5"/>
        <v>0</v>
      </c>
      <c r="P34" s="77"/>
      <c r="Q34" s="78"/>
      <c r="R34" s="93"/>
      <c r="S34" s="79"/>
      <c r="T34" s="80"/>
      <c r="U34" s="81"/>
      <c r="V34" s="65"/>
      <c r="W34" s="65"/>
      <c r="X34" s="65"/>
      <c r="Y34" s="65"/>
      <c r="Z34" s="76"/>
      <c r="AA34" s="87"/>
      <c r="AB34" s="87"/>
      <c r="AC34" s="87"/>
      <c r="AD34" s="65"/>
      <c r="AE34" s="65"/>
      <c r="AF34" s="65"/>
      <c r="AG34" s="65"/>
      <c r="AH34" s="65"/>
    </row>
    <row r="35" spans="1:34" ht="20.85" customHeight="1">
      <c r="A35" s="65"/>
      <c r="B35" s="243">
        <v>344</v>
      </c>
      <c r="C35" s="244" t="s">
        <v>24</v>
      </c>
      <c r="D35" s="2">
        <v>0</v>
      </c>
      <c r="E35" s="394"/>
      <c r="F35" s="261"/>
      <c r="G35" s="262"/>
      <c r="H35" s="263"/>
      <c r="I35" s="264"/>
      <c r="J35" s="265">
        <v>1E-3</v>
      </c>
      <c r="K35" s="266" t="s">
        <v>95</v>
      </c>
      <c r="L35" s="267">
        <f t="shared" si="4"/>
        <v>0</v>
      </c>
      <c r="M35" s="268">
        <v>1.2E-2</v>
      </c>
      <c r="N35" s="269" t="s">
        <v>95</v>
      </c>
      <c r="O35" s="277">
        <f t="shared" si="5"/>
        <v>0</v>
      </c>
      <c r="P35" s="77"/>
      <c r="Q35" s="78"/>
      <c r="R35" s="93"/>
      <c r="S35" s="79"/>
      <c r="T35" s="80"/>
      <c r="U35" s="81"/>
      <c r="V35" s="65"/>
      <c r="W35" s="65"/>
      <c r="X35" s="65"/>
      <c r="Y35" s="65"/>
      <c r="Z35" s="76"/>
      <c r="AA35" s="87"/>
      <c r="AB35" s="87"/>
      <c r="AC35" s="87"/>
      <c r="AD35" s="65"/>
      <c r="AE35" s="65"/>
      <c r="AF35" s="65"/>
      <c r="AG35" s="65"/>
      <c r="AH35" s="65"/>
    </row>
    <row r="36" spans="1:34" ht="20.85" customHeight="1">
      <c r="A36" s="65"/>
      <c r="B36" s="243">
        <v>345</v>
      </c>
      <c r="C36" s="244" t="s">
        <v>25</v>
      </c>
      <c r="D36" s="2">
        <v>0</v>
      </c>
      <c r="E36" s="394"/>
      <c r="F36" s="261"/>
      <c r="G36" s="262"/>
      <c r="H36" s="263"/>
      <c r="I36" s="264"/>
      <c r="J36" s="265">
        <v>1E-3</v>
      </c>
      <c r="K36" s="266" t="s">
        <v>95</v>
      </c>
      <c r="L36" s="267">
        <f t="shared" si="4"/>
        <v>0</v>
      </c>
      <c r="M36" s="268">
        <v>1.2E-2</v>
      </c>
      <c r="N36" s="269" t="s">
        <v>95</v>
      </c>
      <c r="O36" s="277">
        <f t="shared" si="5"/>
        <v>0</v>
      </c>
      <c r="P36" s="77"/>
      <c r="Q36" s="78"/>
      <c r="R36" s="93"/>
      <c r="S36" s="79"/>
      <c r="T36" s="80"/>
      <c r="U36" s="81"/>
      <c r="V36" s="65"/>
      <c r="W36" s="65"/>
      <c r="X36" s="65"/>
      <c r="Y36" s="65"/>
      <c r="Z36" s="76"/>
      <c r="AA36" s="87"/>
      <c r="AB36" s="87"/>
      <c r="AC36" s="87"/>
      <c r="AD36" s="65"/>
      <c r="AE36" s="65"/>
      <c r="AF36" s="65"/>
      <c r="AG36" s="65"/>
      <c r="AH36" s="65"/>
    </row>
    <row r="37" spans="1:34" ht="20.7" customHeight="1">
      <c r="A37" s="65"/>
      <c r="B37" s="243">
        <v>346</v>
      </c>
      <c r="C37" s="244" t="s">
        <v>26</v>
      </c>
      <c r="D37" s="2">
        <v>0</v>
      </c>
      <c r="E37" s="394"/>
      <c r="F37" s="261"/>
      <c r="G37" s="262"/>
      <c r="H37" s="263"/>
      <c r="I37" s="264"/>
      <c r="J37" s="265">
        <v>1E-3</v>
      </c>
      <c r="K37" s="266" t="s">
        <v>95</v>
      </c>
      <c r="L37" s="267">
        <f t="shared" si="4"/>
        <v>0</v>
      </c>
      <c r="M37" s="268">
        <v>1.2E-2</v>
      </c>
      <c r="N37" s="269" t="s">
        <v>95</v>
      </c>
      <c r="O37" s="277">
        <f t="shared" si="5"/>
        <v>0</v>
      </c>
      <c r="P37" s="77"/>
      <c r="Q37" s="78"/>
      <c r="R37" s="93"/>
      <c r="S37" s="79"/>
      <c r="T37" s="80"/>
      <c r="U37" s="81"/>
      <c r="V37" s="65"/>
      <c r="W37" s="65"/>
      <c r="X37" s="65"/>
      <c r="Y37" s="65"/>
      <c r="Z37" s="76"/>
      <c r="AA37" s="87"/>
      <c r="AB37" s="87"/>
      <c r="AC37" s="87"/>
      <c r="AD37" s="65"/>
      <c r="AE37" s="65"/>
      <c r="AF37" s="65"/>
      <c r="AG37" s="65"/>
      <c r="AH37" s="65"/>
    </row>
    <row r="38" spans="1:34" ht="22.2" customHeight="1">
      <c r="A38" s="65"/>
      <c r="B38" s="243">
        <v>349</v>
      </c>
      <c r="C38" s="244" t="s">
        <v>27</v>
      </c>
      <c r="D38" s="2">
        <v>0</v>
      </c>
      <c r="E38" s="395"/>
      <c r="F38" s="261"/>
      <c r="G38" s="262"/>
      <c r="H38" s="263"/>
      <c r="I38" s="264"/>
      <c r="J38" s="265">
        <v>1E-3</v>
      </c>
      <c r="K38" s="266" t="s">
        <v>95</v>
      </c>
      <c r="L38" s="267">
        <f t="shared" si="4"/>
        <v>0</v>
      </c>
      <c r="M38" s="268">
        <v>1.2E-2</v>
      </c>
      <c r="N38" s="269" t="s">
        <v>95</v>
      </c>
      <c r="O38" s="277">
        <f t="shared" si="5"/>
        <v>0</v>
      </c>
      <c r="P38" s="77"/>
      <c r="Q38" s="78"/>
      <c r="R38" s="93"/>
      <c r="S38" s="79"/>
      <c r="T38" s="80"/>
      <c r="U38" s="81"/>
      <c r="V38" s="65"/>
      <c r="W38" s="65"/>
      <c r="X38" s="65"/>
      <c r="Y38" s="65"/>
      <c r="Z38" s="76"/>
      <c r="AA38" s="87"/>
      <c r="AB38" s="87"/>
      <c r="AC38" s="87"/>
      <c r="AD38" s="65"/>
      <c r="AE38" s="65"/>
      <c r="AF38" s="65"/>
      <c r="AG38" s="65"/>
      <c r="AH38" s="65"/>
    </row>
    <row r="39" spans="1:34" ht="21.15" customHeight="1">
      <c r="A39" s="65"/>
      <c r="B39" s="252">
        <v>350</v>
      </c>
      <c r="C39" s="253" t="s">
        <v>102</v>
      </c>
      <c r="D39" s="407"/>
      <c r="E39" s="396"/>
      <c r="F39" s="96"/>
      <c r="G39" s="96"/>
      <c r="H39" s="96"/>
      <c r="I39" s="96"/>
      <c r="J39" s="274"/>
      <c r="K39" s="275"/>
      <c r="L39" s="276"/>
      <c r="M39" s="271"/>
      <c r="N39" s="67"/>
      <c r="O39" s="273"/>
      <c r="P39" s="94"/>
      <c r="Q39" s="95"/>
      <c r="R39" s="96"/>
      <c r="S39" s="94"/>
      <c r="T39" s="95"/>
      <c r="U39" s="97"/>
      <c r="V39" s="65"/>
      <c r="W39" s="65"/>
      <c r="X39" s="65"/>
      <c r="Y39" s="65"/>
      <c r="Z39" s="76"/>
      <c r="AA39" s="87"/>
      <c r="AB39" s="87"/>
      <c r="AC39" s="87"/>
      <c r="AD39" s="65"/>
      <c r="AE39" s="65"/>
      <c r="AF39" s="65"/>
      <c r="AG39" s="65"/>
      <c r="AH39" s="65"/>
    </row>
    <row r="40" spans="1:34" ht="21.45" customHeight="1">
      <c r="A40" s="65"/>
      <c r="B40" s="243">
        <v>351</v>
      </c>
      <c r="C40" s="244" t="s">
        <v>28</v>
      </c>
      <c r="D40" s="2">
        <v>0</v>
      </c>
      <c r="E40" s="392"/>
      <c r="F40" s="261"/>
      <c r="G40" s="262"/>
      <c r="H40" s="263"/>
      <c r="I40" s="264"/>
      <c r="J40" s="265">
        <v>1E-3</v>
      </c>
      <c r="K40" s="266" t="s">
        <v>95</v>
      </c>
      <c r="L40" s="267">
        <f>D40*J40</f>
        <v>0</v>
      </c>
      <c r="M40" s="268">
        <v>1.2E-2</v>
      </c>
      <c r="N40" s="269" t="s">
        <v>95</v>
      </c>
      <c r="O40" s="277">
        <f>D40*M40</f>
        <v>0</v>
      </c>
      <c r="P40" s="77"/>
      <c r="Q40" s="78"/>
      <c r="R40" s="93"/>
      <c r="S40" s="79"/>
      <c r="T40" s="80"/>
      <c r="U40" s="81"/>
      <c r="V40" s="65"/>
      <c r="W40" s="65"/>
      <c r="X40" s="65"/>
      <c r="Y40" s="65"/>
      <c r="Z40" s="76"/>
      <c r="AA40" s="87"/>
      <c r="AB40" s="87"/>
      <c r="AC40" s="87"/>
      <c r="AD40" s="65"/>
      <c r="AE40" s="65"/>
      <c r="AF40" s="65"/>
      <c r="AG40" s="65"/>
      <c r="AH40" s="65"/>
    </row>
    <row r="41" spans="1:34" ht="20.7" customHeight="1">
      <c r="A41" s="65"/>
      <c r="B41" s="243">
        <v>352</v>
      </c>
      <c r="C41" s="244" t="s">
        <v>29</v>
      </c>
      <c r="D41" s="2">
        <v>0</v>
      </c>
      <c r="E41" s="394"/>
      <c r="F41" s="261"/>
      <c r="G41" s="262"/>
      <c r="H41" s="263"/>
      <c r="I41" s="264"/>
      <c r="J41" s="265">
        <v>1E-3</v>
      </c>
      <c r="K41" s="266" t="s">
        <v>95</v>
      </c>
      <c r="L41" s="267">
        <f>D41*J41</f>
        <v>0</v>
      </c>
      <c r="M41" s="268">
        <v>1.2E-2</v>
      </c>
      <c r="N41" s="269" t="s">
        <v>95</v>
      </c>
      <c r="O41" s="277">
        <f>D41*M41</f>
        <v>0</v>
      </c>
      <c r="P41" s="77"/>
      <c r="Q41" s="78"/>
      <c r="R41" s="93"/>
      <c r="S41" s="79"/>
      <c r="T41" s="80"/>
      <c r="U41" s="81"/>
      <c r="V41" s="65"/>
      <c r="W41" s="65"/>
      <c r="X41" s="65"/>
      <c r="Y41" s="65"/>
      <c r="Z41" s="76"/>
      <c r="AA41" s="87"/>
      <c r="AB41" s="87"/>
      <c r="AC41" s="87"/>
      <c r="AD41" s="65"/>
      <c r="AE41" s="65"/>
      <c r="AF41" s="65"/>
      <c r="AG41" s="65"/>
      <c r="AH41" s="65"/>
    </row>
    <row r="42" spans="1:34" ht="20.85" customHeight="1">
      <c r="A42" s="65"/>
      <c r="B42" s="243">
        <v>353</v>
      </c>
      <c r="C42" s="246" t="s">
        <v>30</v>
      </c>
      <c r="D42" s="2">
        <v>0</v>
      </c>
      <c r="E42" s="394"/>
      <c r="F42" s="261"/>
      <c r="G42" s="262"/>
      <c r="H42" s="263"/>
      <c r="I42" s="264"/>
      <c r="J42" s="265">
        <v>1E-3</v>
      </c>
      <c r="K42" s="266" t="s">
        <v>95</v>
      </c>
      <c r="L42" s="267">
        <f>D42*J42</f>
        <v>0</v>
      </c>
      <c r="M42" s="268">
        <v>1.2E-2</v>
      </c>
      <c r="N42" s="269" t="s">
        <v>95</v>
      </c>
      <c r="O42" s="277">
        <f>D42*M42</f>
        <v>0</v>
      </c>
      <c r="P42" s="77"/>
      <c r="Q42" s="78"/>
      <c r="R42" s="93"/>
      <c r="S42" s="79"/>
      <c r="T42" s="80"/>
      <c r="U42" s="81"/>
      <c r="V42" s="65"/>
      <c r="W42" s="65"/>
      <c r="X42" s="65"/>
      <c r="Y42" s="65"/>
      <c r="Z42" s="76"/>
      <c r="AA42" s="87"/>
      <c r="AB42" s="87"/>
      <c r="AC42" s="87"/>
      <c r="AD42" s="65"/>
      <c r="AE42" s="65"/>
      <c r="AF42" s="65"/>
      <c r="AG42" s="65"/>
      <c r="AH42" s="65"/>
    </row>
    <row r="43" spans="1:34" ht="20.85" customHeight="1">
      <c r="A43" s="65"/>
      <c r="B43" s="249">
        <v>359</v>
      </c>
      <c r="C43" s="244" t="s">
        <v>31</v>
      </c>
      <c r="D43" s="2">
        <v>0</v>
      </c>
      <c r="E43" s="395"/>
      <c r="F43" s="261"/>
      <c r="G43" s="262"/>
      <c r="H43" s="263"/>
      <c r="I43" s="264"/>
      <c r="J43" s="265">
        <v>1E-3</v>
      </c>
      <c r="K43" s="266" t="s">
        <v>95</v>
      </c>
      <c r="L43" s="267">
        <f>D43*J43</f>
        <v>0</v>
      </c>
      <c r="M43" s="268">
        <v>1.2E-2</v>
      </c>
      <c r="N43" s="269" t="s">
        <v>95</v>
      </c>
      <c r="O43" s="277">
        <f>D43*M43</f>
        <v>0</v>
      </c>
      <c r="P43" s="77"/>
      <c r="Q43" s="78"/>
      <c r="R43" s="93"/>
      <c r="S43" s="79"/>
      <c r="T43" s="80"/>
      <c r="U43" s="81"/>
      <c r="V43" s="65"/>
      <c r="W43" s="65"/>
      <c r="X43" s="65"/>
      <c r="Y43" s="65"/>
      <c r="Z43" s="76"/>
      <c r="AA43" s="87"/>
      <c r="AB43" s="87"/>
      <c r="AC43" s="87"/>
      <c r="AD43" s="65"/>
      <c r="AE43" s="65"/>
      <c r="AF43" s="65"/>
      <c r="AG43" s="65"/>
      <c r="AH43" s="65"/>
    </row>
    <row r="44" spans="1:34" ht="21.45" customHeight="1">
      <c r="A44" s="65"/>
      <c r="B44" s="242">
        <v>360</v>
      </c>
      <c r="C44" s="241" t="s">
        <v>32</v>
      </c>
      <c r="D44" s="407"/>
      <c r="E44" s="396"/>
      <c r="F44" s="96"/>
      <c r="G44" s="96"/>
      <c r="H44" s="96"/>
      <c r="I44" s="96"/>
      <c r="J44" s="274"/>
      <c r="K44" s="275"/>
      <c r="L44" s="276"/>
      <c r="M44" s="271"/>
      <c r="N44" s="67"/>
      <c r="O44" s="273"/>
      <c r="P44" s="94"/>
      <c r="Q44" s="95"/>
      <c r="R44" s="96"/>
      <c r="S44" s="94"/>
      <c r="T44" s="95"/>
      <c r="U44" s="97"/>
      <c r="V44" s="65"/>
      <c r="W44" s="65"/>
      <c r="X44" s="65"/>
      <c r="Y44" s="65"/>
      <c r="Z44" s="76"/>
      <c r="AA44" s="87"/>
      <c r="AB44" s="87"/>
      <c r="AC44" s="87"/>
      <c r="AD44" s="65"/>
      <c r="AE44" s="65"/>
      <c r="AF44" s="65"/>
      <c r="AG44" s="65"/>
      <c r="AH44" s="65"/>
    </row>
    <row r="45" spans="1:34" ht="21.45" customHeight="1">
      <c r="A45" s="65"/>
      <c r="B45" s="243">
        <v>361</v>
      </c>
      <c r="C45" s="244" t="s">
        <v>33</v>
      </c>
      <c r="D45" s="2">
        <v>0</v>
      </c>
      <c r="E45" s="392"/>
      <c r="F45" s="261"/>
      <c r="G45" s="262"/>
      <c r="H45" s="263"/>
      <c r="I45" s="264"/>
      <c r="J45" s="265">
        <v>1E-3</v>
      </c>
      <c r="K45" s="266" t="s">
        <v>95</v>
      </c>
      <c r="L45" s="267">
        <f>D45*J45</f>
        <v>0</v>
      </c>
      <c r="M45" s="268">
        <v>1.2E-2</v>
      </c>
      <c r="N45" s="269" t="s">
        <v>95</v>
      </c>
      <c r="O45" s="277">
        <f>D45*M45</f>
        <v>0</v>
      </c>
      <c r="P45" s="77"/>
      <c r="Q45" s="78"/>
      <c r="R45" s="93"/>
      <c r="S45" s="79"/>
      <c r="T45" s="80"/>
      <c r="U45" s="81"/>
      <c r="V45" s="65"/>
      <c r="W45" s="65"/>
      <c r="X45" s="65"/>
      <c r="Y45" s="65"/>
      <c r="Z45" s="76"/>
      <c r="AA45" s="87"/>
      <c r="AB45" s="87"/>
      <c r="AC45" s="87"/>
      <c r="AD45" s="65"/>
      <c r="AE45" s="65"/>
      <c r="AF45" s="65"/>
      <c r="AG45" s="65"/>
      <c r="AH45" s="65"/>
    </row>
    <row r="46" spans="1:34" ht="20.7" customHeight="1">
      <c r="A46" s="65"/>
      <c r="B46" s="243">
        <v>362</v>
      </c>
      <c r="C46" s="244" t="s">
        <v>34</v>
      </c>
      <c r="D46" s="2">
        <v>0</v>
      </c>
      <c r="E46" s="394"/>
      <c r="F46" s="261"/>
      <c r="G46" s="262"/>
      <c r="H46" s="263"/>
      <c r="I46" s="264"/>
      <c r="J46" s="265">
        <v>1E-3</v>
      </c>
      <c r="K46" s="266" t="s">
        <v>95</v>
      </c>
      <c r="L46" s="267">
        <f>D46*J46</f>
        <v>0</v>
      </c>
      <c r="M46" s="268">
        <v>1.2E-2</v>
      </c>
      <c r="N46" s="269" t="s">
        <v>95</v>
      </c>
      <c r="O46" s="277">
        <f>D46*M46</f>
        <v>0</v>
      </c>
      <c r="P46" s="77"/>
      <c r="Q46" s="78"/>
      <c r="R46" s="93"/>
      <c r="S46" s="79"/>
      <c r="T46" s="80"/>
      <c r="U46" s="81"/>
      <c r="V46" s="65"/>
      <c r="W46" s="65"/>
      <c r="X46" s="65"/>
      <c r="Y46" s="65"/>
      <c r="Z46" s="76"/>
      <c r="AA46" s="87"/>
      <c r="AB46" s="87"/>
      <c r="AC46" s="87"/>
      <c r="AD46" s="65"/>
      <c r="AE46" s="65"/>
      <c r="AF46" s="65"/>
      <c r="AG46" s="65"/>
      <c r="AH46" s="65"/>
    </row>
    <row r="47" spans="1:34" ht="20.85" customHeight="1">
      <c r="A47" s="65"/>
      <c r="B47" s="243">
        <v>363</v>
      </c>
      <c r="C47" s="244" t="s">
        <v>35</v>
      </c>
      <c r="D47" s="2">
        <v>0</v>
      </c>
      <c r="E47" s="394"/>
      <c r="F47" s="261"/>
      <c r="G47" s="262"/>
      <c r="H47" s="263"/>
      <c r="I47" s="264"/>
      <c r="J47" s="265">
        <v>1E-3</v>
      </c>
      <c r="K47" s="266" t="s">
        <v>95</v>
      </c>
      <c r="L47" s="267">
        <f>D47*J47</f>
        <v>0</v>
      </c>
      <c r="M47" s="268">
        <v>1.2E-2</v>
      </c>
      <c r="N47" s="269" t="s">
        <v>95</v>
      </c>
      <c r="O47" s="277">
        <f>D47*M47</f>
        <v>0</v>
      </c>
      <c r="P47" s="77"/>
      <c r="Q47" s="78"/>
      <c r="R47" s="93"/>
      <c r="S47" s="79"/>
      <c r="T47" s="80"/>
      <c r="U47" s="81"/>
      <c r="V47" s="65"/>
      <c r="W47" s="65"/>
      <c r="X47" s="65"/>
      <c r="Y47" s="65"/>
      <c r="Z47" s="76"/>
      <c r="AA47" s="87"/>
      <c r="AB47" s="87"/>
      <c r="AC47" s="87"/>
      <c r="AD47" s="65"/>
      <c r="AE47" s="65"/>
      <c r="AF47" s="65"/>
      <c r="AG47" s="65"/>
      <c r="AH47" s="65"/>
    </row>
    <row r="48" spans="1:34" ht="20.85" customHeight="1">
      <c r="A48" s="65"/>
      <c r="B48" s="243">
        <v>364</v>
      </c>
      <c r="C48" s="244" t="s">
        <v>36</v>
      </c>
      <c r="D48" s="2">
        <v>0</v>
      </c>
      <c r="E48" s="394"/>
      <c r="F48" s="261"/>
      <c r="G48" s="262"/>
      <c r="H48" s="263"/>
      <c r="I48" s="264"/>
      <c r="J48" s="265">
        <v>1E-3</v>
      </c>
      <c r="K48" s="266" t="s">
        <v>95</v>
      </c>
      <c r="L48" s="267">
        <f>D48*J48</f>
        <v>0</v>
      </c>
      <c r="M48" s="268">
        <v>1.2E-2</v>
      </c>
      <c r="N48" s="269" t="s">
        <v>95</v>
      </c>
      <c r="O48" s="277">
        <f>D48*M48</f>
        <v>0</v>
      </c>
      <c r="P48" s="77"/>
      <c r="Q48" s="78"/>
      <c r="R48" s="93"/>
      <c r="S48" s="79"/>
      <c r="T48" s="80"/>
      <c r="U48" s="81"/>
      <c r="V48" s="65"/>
      <c r="W48" s="65"/>
      <c r="X48" s="65"/>
      <c r="Y48" s="65"/>
      <c r="Z48" s="76"/>
      <c r="AA48" s="87"/>
      <c r="AB48" s="87"/>
      <c r="AC48" s="87"/>
      <c r="AD48" s="65"/>
      <c r="AE48" s="65"/>
      <c r="AF48" s="65"/>
      <c r="AG48" s="65"/>
      <c r="AH48" s="65"/>
    </row>
    <row r="49" spans="1:34" ht="20.85" customHeight="1">
      <c r="A49" s="65"/>
      <c r="B49" s="243">
        <v>369</v>
      </c>
      <c r="C49" s="244" t="s">
        <v>37</v>
      </c>
      <c r="D49" s="2">
        <v>0</v>
      </c>
      <c r="E49" s="395"/>
      <c r="F49" s="261"/>
      <c r="G49" s="262"/>
      <c r="H49" s="263"/>
      <c r="I49" s="264"/>
      <c r="J49" s="265">
        <v>1E-3</v>
      </c>
      <c r="K49" s="266" t="s">
        <v>95</v>
      </c>
      <c r="L49" s="267">
        <f>D49*J49</f>
        <v>0</v>
      </c>
      <c r="M49" s="268">
        <v>1.2E-2</v>
      </c>
      <c r="N49" s="269" t="s">
        <v>95</v>
      </c>
      <c r="O49" s="277">
        <f>D49*M49</f>
        <v>0</v>
      </c>
      <c r="P49" s="77"/>
      <c r="Q49" s="78"/>
      <c r="R49" s="93"/>
      <c r="S49" s="79"/>
      <c r="T49" s="80"/>
      <c r="U49" s="81"/>
      <c r="V49" s="65"/>
      <c r="W49" s="65"/>
      <c r="X49" s="65"/>
      <c r="Y49" s="65"/>
      <c r="Z49" s="76"/>
      <c r="AA49" s="87"/>
      <c r="AB49" s="87"/>
      <c r="AC49" s="87"/>
      <c r="AD49" s="65"/>
      <c r="AE49" s="65"/>
      <c r="AF49" s="65"/>
      <c r="AG49" s="65"/>
      <c r="AH49" s="65"/>
    </row>
    <row r="50" spans="1:34" ht="23.25" customHeight="1">
      <c r="A50" s="65"/>
      <c r="B50" s="242">
        <v>370</v>
      </c>
      <c r="C50" s="253" t="s">
        <v>38</v>
      </c>
      <c r="D50" s="407"/>
      <c r="E50" s="396"/>
      <c r="F50" s="96"/>
      <c r="G50" s="96"/>
      <c r="H50" s="96"/>
      <c r="I50" s="96"/>
      <c r="J50" s="274"/>
      <c r="K50" s="275"/>
      <c r="L50" s="276"/>
      <c r="M50" s="271"/>
      <c r="N50" s="67"/>
      <c r="O50" s="273"/>
      <c r="P50" s="94"/>
      <c r="Q50" s="95"/>
      <c r="R50" s="96"/>
      <c r="S50" s="94"/>
      <c r="T50" s="95"/>
      <c r="U50" s="97"/>
      <c r="V50" s="65"/>
      <c r="W50" s="65"/>
      <c r="X50" s="65"/>
      <c r="Y50" s="65"/>
      <c r="Z50" s="76"/>
      <c r="AA50" s="87"/>
      <c r="AB50" s="87"/>
      <c r="AC50" s="87"/>
      <c r="AD50" s="65"/>
      <c r="AE50" s="65"/>
      <c r="AF50" s="65"/>
      <c r="AG50" s="65"/>
      <c r="AH50" s="65"/>
    </row>
    <row r="51" spans="1:34" ht="21.45" customHeight="1">
      <c r="A51" s="65"/>
      <c r="B51" s="248">
        <v>371</v>
      </c>
      <c r="C51" s="244" t="s">
        <v>93</v>
      </c>
      <c r="D51" s="2">
        <v>0</v>
      </c>
      <c r="E51" s="392"/>
      <c r="F51" s="261"/>
      <c r="G51" s="262"/>
      <c r="H51" s="263"/>
      <c r="I51" s="264"/>
      <c r="J51" s="265">
        <v>1E-3</v>
      </c>
      <c r="K51" s="266" t="s">
        <v>95</v>
      </c>
      <c r="L51" s="267">
        <f>D51*J51</f>
        <v>0</v>
      </c>
      <c r="M51" s="268">
        <v>1.2E-2</v>
      </c>
      <c r="N51" s="269" t="s">
        <v>95</v>
      </c>
      <c r="O51" s="277">
        <f>D51*M51</f>
        <v>0</v>
      </c>
      <c r="P51" s="77"/>
      <c r="Q51" s="78"/>
      <c r="R51" s="93"/>
      <c r="S51" s="79"/>
      <c r="T51" s="80"/>
      <c r="U51" s="81"/>
      <c r="V51" s="65"/>
      <c r="W51" s="65"/>
      <c r="X51" s="65"/>
      <c r="Y51" s="65"/>
      <c r="Z51" s="76"/>
      <c r="AA51" s="87"/>
      <c r="AB51" s="87"/>
      <c r="AC51" s="87"/>
      <c r="AD51" s="65"/>
      <c r="AE51" s="65"/>
      <c r="AF51" s="65"/>
      <c r="AG51" s="65"/>
      <c r="AH51" s="65"/>
    </row>
    <row r="52" spans="1:34" ht="20.85" customHeight="1">
      <c r="A52" s="65"/>
      <c r="B52" s="243">
        <v>372</v>
      </c>
      <c r="C52" s="244" t="s">
        <v>39</v>
      </c>
      <c r="D52" s="2">
        <v>0</v>
      </c>
      <c r="E52" s="394"/>
      <c r="F52" s="261"/>
      <c r="G52" s="262"/>
      <c r="H52" s="263"/>
      <c r="I52" s="264"/>
      <c r="J52" s="265">
        <v>1E-3</v>
      </c>
      <c r="K52" s="266" t="s">
        <v>95</v>
      </c>
      <c r="L52" s="267">
        <f>D52*J52</f>
        <v>0</v>
      </c>
      <c r="M52" s="268">
        <v>1.2E-2</v>
      </c>
      <c r="N52" s="269" t="s">
        <v>95</v>
      </c>
      <c r="O52" s="277">
        <f>D52*M52</f>
        <v>0</v>
      </c>
      <c r="P52" s="77"/>
      <c r="Q52" s="78"/>
      <c r="R52" s="93"/>
      <c r="S52" s="79"/>
      <c r="T52" s="80"/>
      <c r="U52" s="81"/>
      <c r="V52" s="65"/>
      <c r="W52" s="65"/>
      <c r="X52" s="65"/>
      <c r="Y52" s="65"/>
      <c r="Z52" s="76"/>
      <c r="AA52" s="87"/>
      <c r="AB52" s="87"/>
      <c r="AC52" s="87"/>
      <c r="AD52" s="65"/>
      <c r="AE52" s="65"/>
      <c r="AF52" s="65"/>
      <c r="AG52" s="65"/>
      <c r="AH52" s="65"/>
    </row>
    <row r="53" spans="1:34" ht="20.7" customHeight="1">
      <c r="A53" s="65"/>
      <c r="B53" s="243">
        <v>379</v>
      </c>
      <c r="C53" s="244" t="s">
        <v>40</v>
      </c>
      <c r="D53" s="2">
        <v>0</v>
      </c>
      <c r="E53" s="395"/>
      <c r="F53" s="261"/>
      <c r="G53" s="262"/>
      <c r="H53" s="263"/>
      <c r="I53" s="264"/>
      <c r="J53" s="265">
        <v>1E-3</v>
      </c>
      <c r="K53" s="266" t="s">
        <v>95</v>
      </c>
      <c r="L53" s="267">
        <f>D53*J53</f>
        <v>0</v>
      </c>
      <c r="M53" s="268">
        <v>1.2E-2</v>
      </c>
      <c r="N53" s="269" t="s">
        <v>95</v>
      </c>
      <c r="O53" s="277">
        <f>D53*M53</f>
        <v>0</v>
      </c>
      <c r="P53" s="77"/>
      <c r="Q53" s="78"/>
      <c r="R53" s="93"/>
      <c r="S53" s="79"/>
      <c r="T53" s="80"/>
      <c r="U53" s="81"/>
      <c r="V53" s="65"/>
      <c r="W53" s="65"/>
      <c r="X53" s="65"/>
      <c r="Y53" s="65"/>
      <c r="Z53" s="76"/>
      <c r="AA53" s="87"/>
      <c r="AB53" s="87"/>
      <c r="AC53" s="87"/>
      <c r="AD53" s="65"/>
      <c r="AE53" s="65"/>
      <c r="AF53" s="65"/>
      <c r="AG53" s="65"/>
      <c r="AH53" s="65"/>
    </row>
    <row r="54" spans="1:34" ht="24.75" customHeight="1">
      <c r="A54" s="65"/>
      <c r="B54" s="242">
        <v>390</v>
      </c>
      <c r="C54" s="253" t="s">
        <v>164</v>
      </c>
      <c r="D54" s="2">
        <v>0</v>
      </c>
      <c r="E54" s="91"/>
      <c r="F54" s="96"/>
      <c r="G54" s="96"/>
      <c r="H54" s="96"/>
      <c r="I54" s="96"/>
      <c r="J54" s="265">
        <v>1E-3</v>
      </c>
      <c r="K54" s="266" t="s">
        <v>95</v>
      </c>
      <c r="L54" s="267">
        <f>D54*J54</f>
        <v>0</v>
      </c>
      <c r="M54" s="268">
        <v>1.2E-2</v>
      </c>
      <c r="N54" s="269" t="s">
        <v>95</v>
      </c>
      <c r="O54" s="277">
        <f>D54*M54</f>
        <v>0</v>
      </c>
      <c r="P54" s="94"/>
      <c r="Q54" s="95"/>
      <c r="R54" s="96"/>
      <c r="S54" s="94"/>
      <c r="T54" s="95"/>
      <c r="U54" s="97"/>
      <c r="V54" s="65"/>
      <c r="W54" s="65"/>
      <c r="X54" s="65"/>
      <c r="Y54" s="65"/>
      <c r="Z54" s="76"/>
      <c r="AA54" s="87"/>
      <c r="AB54" s="87"/>
      <c r="AC54" s="87"/>
      <c r="AD54" s="65"/>
      <c r="AE54" s="65"/>
      <c r="AF54" s="65"/>
      <c r="AG54" s="65"/>
      <c r="AH54" s="65"/>
    </row>
    <row r="55" spans="1:34" ht="18.600000000000001" customHeight="1">
      <c r="A55" s="65"/>
      <c r="B55" s="248"/>
      <c r="C55" s="244"/>
      <c r="D55" s="408"/>
      <c r="E55" s="397"/>
      <c r="F55" s="278"/>
      <c r="G55" s="278"/>
      <c r="H55" s="278"/>
      <c r="I55" s="278"/>
      <c r="J55" s="279"/>
      <c r="K55" s="280"/>
      <c r="L55" s="281"/>
      <c r="M55" s="282"/>
      <c r="N55" s="283"/>
      <c r="O55" s="284"/>
      <c r="P55" s="98"/>
      <c r="Q55" s="99"/>
      <c r="R55" s="100"/>
      <c r="S55" s="84"/>
      <c r="T55" s="101"/>
      <c r="U55" s="102"/>
      <c r="V55" s="65"/>
      <c r="W55" s="65"/>
      <c r="X55" s="65"/>
      <c r="Y55" s="65"/>
      <c r="Z55" s="76"/>
      <c r="AA55" s="87"/>
      <c r="AB55" s="87"/>
      <c r="AC55" s="87"/>
      <c r="AD55" s="65"/>
      <c r="AE55" s="65"/>
      <c r="AF55" s="65"/>
      <c r="AG55" s="65"/>
      <c r="AH55" s="65"/>
    </row>
    <row r="56" spans="1:34" ht="21.15" customHeight="1">
      <c r="A56" s="65"/>
      <c r="B56" s="254">
        <v>400</v>
      </c>
      <c r="C56" s="253" t="s">
        <v>90</v>
      </c>
      <c r="D56" s="407"/>
      <c r="E56" s="398"/>
      <c r="F56" s="285"/>
      <c r="G56" s="285"/>
      <c r="H56" s="285"/>
      <c r="I56" s="285"/>
      <c r="J56" s="274"/>
      <c r="K56" s="275"/>
      <c r="L56" s="285"/>
      <c r="M56" s="271"/>
      <c r="N56" s="67"/>
      <c r="O56" s="286"/>
      <c r="P56" s="94" t="s">
        <v>96</v>
      </c>
      <c r="Q56" s="95" t="s">
        <v>95</v>
      </c>
      <c r="R56" s="96" t="s">
        <v>156</v>
      </c>
      <c r="S56" s="94" t="s">
        <v>96</v>
      </c>
      <c r="T56" s="95" t="s">
        <v>95</v>
      </c>
      <c r="U56" s="64" t="s">
        <v>146</v>
      </c>
      <c r="V56" s="65"/>
      <c r="W56" s="65"/>
      <c r="X56" s="65"/>
      <c r="Y56" s="65"/>
      <c r="Z56" s="76"/>
      <c r="AA56" s="87"/>
      <c r="AB56" s="87"/>
      <c r="AC56" s="87"/>
      <c r="AD56" s="65"/>
      <c r="AE56" s="65"/>
      <c r="AF56" s="65"/>
      <c r="AG56" s="65"/>
      <c r="AH56" s="65"/>
    </row>
    <row r="57" spans="1:34" ht="21.15" customHeight="1">
      <c r="A57" s="65"/>
      <c r="B57" s="252">
        <v>410</v>
      </c>
      <c r="C57" s="253" t="s">
        <v>89</v>
      </c>
      <c r="D57" s="407"/>
      <c r="E57" s="96"/>
      <c r="F57" s="287"/>
      <c r="G57" s="285"/>
      <c r="H57" s="285"/>
      <c r="I57" s="285"/>
      <c r="J57" s="288"/>
      <c r="K57" s="104"/>
      <c r="L57" s="289"/>
      <c r="M57" s="271"/>
      <c r="N57" s="67"/>
      <c r="O57" s="273"/>
      <c r="P57" s="103"/>
      <c r="Q57" s="104"/>
      <c r="R57" s="105"/>
      <c r="S57" s="106"/>
      <c r="T57" s="95"/>
      <c r="U57" s="107"/>
      <c r="V57" s="65"/>
      <c r="W57" s="65"/>
      <c r="X57" s="65"/>
      <c r="Y57" s="65"/>
      <c r="Z57" s="76"/>
      <c r="AA57" s="87"/>
      <c r="AB57" s="87"/>
      <c r="AC57" s="87"/>
      <c r="AD57" s="65"/>
      <c r="AE57" s="65"/>
      <c r="AF57" s="65"/>
      <c r="AG57" s="65"/>
      <c r="AH57" s="65"/>
    </row>
    <row r="58" spans="1:34" ht="21.45" customHeight="1">
      <c r="A58" s="65"/>
      <c r="B58" s="243">
        <v>411</v>
      </c>
      <c r="C58" s="244" t="s">
        <v>41</v>
      </c>
      <c r="D58" s="2">
        <v>0</v>
      </c>
      <c r="E58" s="394"/>
      <c r="F58" s="290"/>
      <c r="G58" s="262"/>
      <c r="H58" s="291"/>
      <c r="I58" s="292"/>
      <c r="J58" s="293">
        <v>7.0000000000000001E-3</v>
      </c>
      <c r="K58" s="266" t="s">
        <v>95</v>
      </c>
      <c r="L58" s="294">
        <f>D58*J58</f>
        <v>0</v>
      </c>
      <c r="M58" s="295"/>
      <c r="N58" s="296"/>
      <c r="O58" s="296"/>
      <c r="P58" s="108">
        <v>5.4999999999999997E-3</v>
      </c>
      <c r="Q58" s="109" t="s">
        <v>95</v>
      </c>
      <c r="R58" s="110">
        <f>D58*P58</f>
        <v>0</v>
      </c>
      <c r="S58" s="111">
        <v>0.02</v>
      </c>
      <c r="T58" s="112" t="s">
        <v>95</v>
      </c>
      <c r="U58" s="113">
        <f>D58*S58</f>
        <v>0</v>
      </c>
      <c r="V58" s="65"/>
      <c r="W58" s="65"/>
      <c r="X58" s="65"/>
      <c r="Y58" s="65"/>
      <c r="Z58" s="76"/>
      <c r="AA58" s="87"/>
      <c r="AB58" s="87"/>
      <c r="AC58" s="87"/>
      <c r="AD58" s="65"/>
      <c r="AE58" s="65"/>
      <c r="AF58" s="65"/>
      <c r="AG58" s="65"/>
      <c r="AH58" s="65"/>
    </row>
    <row r="59" spans="1:34" ht="20.85" customHeight="1">
      <c r="A59" s="65"/>
      <c r="B59" s="243">
        <v>412</v>
      </c>
      <c r="C59" s="244" t="s">
        <v>42</v>
      </c>
      <c r="D59" s="2">
        <v>0</v>
      </c>
      <c r="E59" s="394"/>
      <c r="F59" s="290"/>
      <c r="G59" s="297"/>
      <c r="H59" s="263"/>
      <c r="I59" s="292"/>
      <c r="J59" s="293">
        <v>7.0000000000000001E-3</v>
      </c>
      <c r="K59" s="266" t="s">
        <v>95</v>
      </c>
      <c r="L59" s="294">
        <f>D59*J59</f>
        <v>0</v>
      </c>
      <c r="M59" s="295"/>
      <c r="N59" s="296"/>
      <c r="O59" s="296"/>
      <c r="P59" s="108">
        <v>5.4999999999999997E-3</v>
      </c>
      <c r="Q59" s="109" t="s">
        <v>95</v>
      </c>
      <c r="R59" s="110">
        <f>D59*P59</f>
        <v>0</v>
      </c>
      <c r="S59" s="111">
        <v>0.02</v>
      </c>
      <c r="T59" s="112" t="s">
        <v>95</v>
      </c>
      <c r="U59" s="113">
        <f>D59*S59</f>
        <v>0</v>
      </c>
      <c r="V59" s="65"/>
      <c r="W59" s="65"/>
      <c r="X59" s="65"/>
      <c r="Y59" s="65"/>
      <c r="Z59" s="76"/>
      <c r="AA59" s="87"/>
      <c r="AB59" s="87"/>
      <c r="AC59" s="87"/>
      <c r="AD59" s="65"/>
      <c r="AE59" s="65"/>
      <c r="AF59" s="65"/>
      <c r="AG59" s="65"/>
      <c r="AH59" s="65"/>
    </row>
    <row r="60" spans="1:34" ht="20.85" customHeight="1">
      <c r="A60" s="65"/>
      <c r="B60" s="243">
        <v>413</v>
      </c>
      <c r="C60" s="244" t="s">
        <v>43</v>
      </c>
      <c r="D60" s="2">
        <v>0</v>
      </c>
      <c r="E60" s="394"/>
      <c r="F60" s="261"/>
      <c r="G60" s="262"/>
      <c r="H60" s="263"/>
      <c r="I60" s="264"/>
      <c r="J60" s="293">
        <v>7.0000000000000001E-3</v>
      </c>
      <c r="K60" s="266" t="s">
        <v>95</v>
      </c>
      <c r="L60" s="294">
        <f>D60*J60</f>
        <v>0</v>
      </c>
      <c r="M60" s="295"/>
      <c r="N60" s="296"/>
      <c r="O60" s="296"/>
      <c r="P60" s="108">
        <v>5.4999999999999997E-3</v>
      </c>
      <c r="Q60" s="109" t="s">
        <v>95</v>
      </c>
      <c r="R60" s="110">
        <f>D60*P60</f>
        <v>0</v>
      </c>
      <c r="S60" s="111">
        <v>0.02</v>
      </c>
      <c r="T60" s="112" t="s">
        <v>95</v>
      </c>
      <c r="U60" s="113">
        <f>D60*S60</f>
        <v>0</v>
      </c>
      <c r="V60" s="65"/>
      <c r="W60" s="65"/>
      <c r="X60" s="65"/>
      <c r="Y60" s="65"/>
      <c r="Z60" s="76"/>
      <c r="AA60" s="87"/>
      <c r="AB60" s="87"/>
      <c r="AC60" s="87"/>
      <c r="AD60" s="65"/>
      <c r="AE60" s="65"/>
      <c r="AF60" s="65"/>
      <c r="AG60" s="65"/>
      <c r="AH60" s="65"/>
    </row>
    <row r="61" spans="1:34" ht="20.7" customHeight="1">
      <c r="A61" s="65"/>
      <c r="B61" s="243">
        <v>414</v>
      </c>
      <c r="C61" s="244" t="s">
        <v>44</v>
      </c>
      <c r="D61" s="2">
        <v>0</v>
      </c>
      <c r="E61" s="394"/>
      <c r="F61" s="261"/>
      <c r="G61" s="262"/>
      <c r="H61" s="263"/>
      <c r="I61" s="264"/>
      <c r="J61" s="293">
        <v>7.0000000000000001E-3</v>
      </c>
      <c r="K61" s="266" t="s">
        <v>95</v>
      </c>
      <c r="L61" s="294">
        <f>D61*J61</f>
        <v>0</v>
      </c>
      <c r="M61" s="295"/>
      <c r="N61" s="296"/>
      <c r="O61" s="296"/>
      <c r="P61" s="108">
        <v>5.4999999999999997E-3</v>
      </c>
      <c r="Q61" s="109" t="s">
        <v>95</v>
      </c>
      <c r="R61" s="110">
        <f>D61*P61</f>
        <v>0</v>
      </c>
      <c r="S61" s="111">
        <v>0.02</v>
      </c>
      <c r="T61" s="112" t="s">
        <v>95</v>
      </c>
      <c r="U61" s="113">
        <f>D61*S61</f>
        <v>0</v>
      </c>
      <c r="V61" s="65"/>
      <c r="W61" s="65"/>
      <c r="X61" s="65"/>
      <c r="Y61" s="65"/>
      <c r="Z61" s="76"/>
      <c r="AA61" s="87"/>
      <c r="AB61" s="87"/>
      <c r="AC61" s="87"/>
      <c r="AD61" s="65"/>
      <c r="AE61" s="65"/>
      <c r="AF61" s="65"/>
      <c r="AG61" s="65"/>
      <c r="AH61" s="65"/>
    </row>
    <row r="62" spans="1:34" ht="20.25" customHeight="1">
      <c r="A62" s="65"/>
      <c r="B62" s="243">
        <v>419</v>
      </c>
      <c r="C62" s="244" t="s">
        <v>45</v>
      </c>
      <c r="D62" s="2">
        <v>0</v>
      </c>
      <c r="E62" s="395"/>
      <c r="F62" s="261"/>
      <c r="G62" s="298"/>
      <c r="H62" s="291"/>
      <c r="I62" s="264"/>
      <c r="J62" s="293">
        <v>7.0000000000000001E-3</v>
      </c>
      <c r="K62" s="266" t="s">
        <v>95</v>
      </c>
      <c r="L62" s="294">
        <f>D62*J62</f>
        <v>0</v>
      </c>
      <c r="M62" s="299"/>
      <c r="N62" s="300"/>
      <c r="O62" s="296"/>
      <c r="P62" s="108">
        <v>5.4999999999999997E-3</v>
      </c>
      <c r="Q62" s="109" t="s">
        <v>95</v>
      </c>
      <c r="R62" s="110">
        <f>D62*P62</f>
        <v>0</v>
      </c>
      <c r="S62" s="111">
        <v>0.02</v>
      </c>
      <c r="T62" s="112" t="s">
        <v>95</v>
      </c>
      <c r="U62" s="113">
        <f>D62*S62</f>
        <v>0</v>
      </c>
      <c r="V62" s="65"/>
      <c r="W62" s="65"/>
      <c r="X62" s="65"/>
      <c r="Y62" s="65"/>
      <c r="Z62" s="76"/>
      <c r="AA62" s="87"/>
      <c r="AB62" s="87"/>
      <c r="AC62" s="87"/>
      <c r="AD62" s="65"/>
      <c r="AE62" s="65"/>
      <c r="AF62" s="65"/>
      <c r="AG62" s="65"/>
      <c r="AH62" s="65"/>
    </row>
    <row r="63" spans="1:34" ht="21.15" customHeight="1">
      <c r="A63" s="65"/>
      <c r="B63" s="252">
        <v>420</v>
      </c>
      <c r="C63" s="253" t="s">
        <v>94</v>
      </c>
      <c r="D63" s="407"/>
      <c r="E63" s="396"/>
      <c r="F63" s="287"/>
      <c r="G63" s="285"/>
      <c r="H63" s="285"/>
      <c r="I63" s="285"/>
      <c r="J63" s="288"/>
      <c r="K63" s="104"/>
      <c r="L63" s="289"/>
      <c r="M63" s="271"/>
      <c r="N63" s="67"/>
      <c r="O63" s="273"/>
      <c r="P63" s="103"/>
      <c r="Q63" s="104"/>
      <c r="R63" s="105"/>
      <c r="S63" s="106"/>
      <c r="T63" s="95"/>
      <c r="U63" s="107"/>
      <c r="V63" s="65"/>
      <c r="W63" s="65"/>
      <c r="X63" s="65"/>
      <c r="Y63" s="65"/>
      <c r="Z63" s="76"/>
      <c r="AA63" s="87"/>
      <c r="AB63" s="87"/>
      <c r="AC63" s="87"/>
      <c r="AD63" s="65"/>
      <c r="AE63" s="65"/>
      <c r="AF63" s="65"/>
      <c r="AG63" s="65"/>
      <c r="AH63" s="65"/>
    </row>
    <row r="64" spans="1:34" ht="21.45" customHeight="1">
      <c r="A64" s="65"/>
      <c r="B64" s="243">
        <v>421</v>
      </c>
      <c r="C64" s="244" t="s">
        <v>46</v>
      </c>
      <c r="D64" s="2">
        <v>0</v>
      </c>
      <c r="E64" s="392"/>
      <c r="F64" s="290"/>
      <c r="G64" s="262"/>
      <c r="H64" s="263"/>
      <c r="I64" s="264"/>
      <c r="J64" s="293">
        <v>8.9999999999999993E-3</v>
      </c>
      <c r="K64" s="266" t="s">
        <v>95</v>
      </c>
      <c r="L64" s="294">
        <f>D64*J64</f>
        <v>0</v>
      </c>
      <c r="M64" s="301"/>
      <c r="N64" s="302"/>
      <c r="O64" s="296"/>
      <c r="P64" s="114">
        <v>5.0000000000000001E-3</v>
      </c>
      <c r="Q64" s="109" t="s">
        <v>95</v>
      </c>
      <c r="R64" s="110">
        <f>D64*P64</f>
        <v>0</v>
      </c>
      <c r="S64" s="111">
        <v>0.02</v>
      </c>
      <c r="T64" s="112" t="s">
        <v>95</v>
      </c>
      <c r="U64" s="113">
        <f>D64*S64</f>
        <v>0</v>
      </c>
      <c r="V64" s="65"/>
      <c r="W64" s="65"/>
      <c r="X64" s="65"/>
      <c r="Y64" s="65"/>
      <c r="Z64" s="76"/>
      <c r="AA64" s="87"/>
      <c r="AB64" s="87"/>
      <c r="AC64" s="87"/>
      <c r="AD64" s="65"/>
      <c r="AE64" s="65"/>
      <c r="AF64" s="65"/>
      <c r="AG64" s="65"/>
      <c r="AH64" s="65"/>
    </row>
    <row r="65" spans="1:34" ht="20.7" customHeight="1">
      <c r="A65" s="65"/>
      <c r="B65" s="243">
        <v>422</v>
      </c>
      <c r="C65" s="244" t="s">
        <v>47</v>
      </c>
      <c r="D65" s="2">
        <v>0</v>
      </c>
      <c r="E65" s="394"/>
      <c r="F65" s="290"/>
      <c r="G65" s="262"/>
      <c r="H65" s="263"/>
      <c r="I65" s="264"/>
      <c r="J65" s="293">
        <v>0</v>
      </c>
      <c r="K65" s="266" t="s">
        <v>95</v>
      </c>
      <c r="L65" s="294">
        <f>D65*J65</f>
        <v>0</v>
      </c>
      <c r="M65" s="295"/>
      <c r="N65" s="296"/>
      <c r="O65" s="296"/>
      <c r="P65" s="114">
        <v>5.0000000000000001E-3</v>
      </c>
      <c r="Q65" s="109" t="s">
        <v>95</v>
      </c>
      <c r="R65" s="110">
        <f>D65*P65</f>
        <v>0</v>
      </c>
      <c r="S65" s="111">
        <v>0.02</v>
      </c>
      <c r="T65" s="112" t="s">
        <v>95</v>
      </c>
      <c r="U65" s="113">
        <f>D65*S65</f>
        <v>0</v>
      </c>
      <c r="V65" s="65"/>
      <c r="W65" s="65"/>
      <c r="X65" s="65"/>
      <c r="Y65" s="65"/>
      <c r="Z65" s="65"/>
      <c r="AA65" s="65"/>
      <c r="AB65" s="65"/>
      <c r="AC65" s="65"/>
      <c r="AD65" s="65"/>
      <c r="AE65" s="65"/>
      <c r="AF65" s="65"/>
      <c r="AG65" s="65"/>
      <c r="AH65" s="65"/>
    </row>
    <row r="66" spans="1:34" ht="20.85" customHeight="1">
      <c r="A66" s="65"/>
      <c r="B66" s="243">
        <v>423</v>
      </c>
      <c r="C66" s="244" t="s">
        <v>48</v>
      </c>
      <c r="D66" s="2">
        <v>0</v>
      </c>
      <c r="E66" s="394"/>
      <c r="F66" s="290"/>
      <c r="G66" s="262"/>
      <c r="H66" s="263"/>
      <c r="I66" s="264"/>
      <c r="J66" s="293">
        <v>0.01</v>
      </c>
      <c r="K66" s="266" t="s">
        <v>95</v>
      </c>
      <c r="L66" s="294">
        <f>D66*J66</f>
        <v>0</v>
      </c>
      <c r="M66" s="295"/>
      <c r="N66" s="296"/>
      <c r="O66" s="296"/>
      <c r="P66" s="114">
        <v>5.0000000000000001E-3</v>
      </c>
      <c r="Q66" s="109" t="s">
        <v>95</v>
      </c>
      <c r="R66" s="110">
        <f>D66*P66</f>
        <v>0</v>
      </c>
      <c r="S66" s="111">
        <v>0.02</v>
      </c>
      <c r="T66" s="112" t="s">
        <v>95</v>
      </c>
      <c r="U66" s="113">
        <f>D66*S66</f>
        <v>0</v>
      </c>
      <c r="V66" s="65"/>
      <c r="W66" s="65"/>
      <c r="X66" s="65"/>
      <c r="Y66" s="65"/>
      <c r="Z66" s="65"/>
      <c r="AA66" s="65"/>
      <c r="AB66" s="65"/>
      <c r="AC66" s="65"/>
      <c r="AD66" s="65"/>
      <c r="AE66" s="65"/>
      <c r="AF66" s="65"/>
      <c r="AG66" s="65"/>
      <c r="AH66" s="65"/>
    </row>
    <row r="67" spans="1:34" ht="20.85" customHeight="1">
      <c r="A67" s="65"/>
      <c r="B67" s="243">
        <v>429</v>
      </c>
      <c r="C67" s="244" t="s">
        <v>49</v>
      </c>
      <c r="D67" s="2">
        <v>0</v>
      </c>
      <c r="E67" s="395"/>
      <c r="F67" s="290"/>
      <c r="G67" s="262"/>
      <c r="H67" s="263"/>
      <c r="I67" s="264"/>
      <c r="J67" s="293">
        <v>8.9999999999999993E-3</v>
      </c>
      <c r="K67" s="266" t="s">
        <v>95</v>
      </c>
      <c r="L67" s="294">
        <f>D67*J67</f>
        <v>0</v>
      </c>
      <c r="M67" s="299"/>
      <c r="N67" s="300"/>
      <c r="O67" s="296"/>
      <c r="P67" s="114">
        <v>5.0000000000000001E-3</v>
      </c>
      <c r="Q67" s="109" t="s">
        <v>95</v>
      </c>
      <c r="R67" s="110">
        <f>D67*P67</f>
        <v>0</v>
      </c>
      <c r="S67" s="111">
        <v>0.02</v>
      </c>
      <c r="T67" s="112" t="s">
        <v>95</v>
      </c>
      <c r="U67" s="113">
        <f>D67*S67</f>
        <v>0</v>
      </c>
      <c r="V67" s="65"/>
      <c r="W67" s="65"/>
      <c r="X67" s="65"/>
      <c r="Y67" s="65"/>
      <c r="Z67" s="65"/>
      <c r="AA67" s="65"/>
      <c r="AB67" s="65"/>
      <c r="AC67" s="65"/>
      <c r="AD67" s="65"/>
      <c r="AE67" s="65"/>
      <c r="AF67" s="65"/>
      <c r="AG67" s="65"/>
      <c r="AH67" s="65"/>
    </row>
    <row r="68" spans="1:34" ht="21.45" customHeight="1">
      <c r="A68" s="65"/>
      <c r="B68" s="242">
        <v>430</v>
      </c>
      <c r="C68" s="253" t="s">
        <v>50</v>
      </c>
      <c r="D68" s="407"/>
      <c r="E68" s="396"/>
      <c r="F68" s="287"/>
      <c r="G68" s="285"/>
      <c r="H68" s="285"/>
      <c r="I68" s="285"/>
      <c r="J68" s="288"/>
      <c r="K68" s="104"/>
      <c r="L68" s="105"/>
      <c r="M68" s="271"/>
      <c r="N68" s="67"/>
      <c r="O68" s="273"/>
      <c r="P68" s="103"/>
      <c r="Q68" s="104"/>
      <c r="R68" s="105"/>
      <c r="S68" s="103"/>
      <c r="T68" s="104"/>
      <c r="U68" s="105"/>
      <c r="V68" s="65"/>
      <c r="W68" s="65"/>
      <c r="X68" s="65"/>
      <c r="Y68" s="65"/>
      <c r="Z68" s="65"/>
      <c r="AA68" s="65"/>
      <c r="AB68" s="65"/>
      <c r="AC68" s="65"/>
      <c r="AD68" s="65"/>
      <c r="AE68" s="65"/>
      <c r="AF68" s="65"/>
      <c r="AG68" s="65"/>
      <c r="AH68" s="65"/>
    </row>
    <row r="69" spans="1:34" ht="21.45" customHeight="1">
      <c r="A69" s="65"/>
      <c r="B69" s="243">
        <v>431</v>
      </c>
      <c r="C69" s="244" t="s">
        <v>51</v>
      </c>
      <c r="D69" s="2">
        <v>0</v>
      </c>
      <c r="E69" s="392"/>
      <c r="F69" s="290"/>
      <c r="G69" s="262"/>
      <c r="H69" s="263"/>
      <c r="I69" s="264"/>
      <c r="J69" s="303">
        <v>2.0500000000000001E-2</v>
      </c>
      <c r="K69" s="266" t="s">
        <v>95</v>
      </c>
      <c r="L69" s="294">
        <f>D69*J69</f>
        <v>0</v>
      </c>
      <c r="M69" s="301"/>
      <c r="N69" s="302"/>
      <c r="O69" s="296"/>
      <c r="P69" s="114">
        <v>2.4E-2</v>
      </c>
      <c r="Q69" s="109" t="s">
        <v>95</v>
      </c>
      <c r="R69" s="110">
        <f>D69*P69</f>
        <v>0</v>
      </c>
      <c r="S69" s="111">
        <v>0.02</v>
      </c>
      <c r="T69" s="112" t="s">
        <v>95</v>
      </c>
      <c r="U69" s="113">
        <f>D69*S69</f>
        <v>0</v>
      </c>
      <c r="V69" s="65"/>
      <c r="W69" s="65"/>
      <c r="X69" s="65"/>
      <c r="Y69" s="65"/>
      <c r="Z69" s="65"/>
      <c r="AA69" s="65"/>
      <c r="AB69" s="65"/>
      <c r="AC69" s="65"/>
      <c r="AD69" s="65"/>
      <c r="AE69" s="65"/>
      <c r="AF69" s="65"/>
      <c r="AG69" s="65"/>
      <c r="AH69" s="65"/>
    </row>
    <row r="70" spans="1:34" ht="20.7" customHeight="1">
      <c r="A70" s="65"/>
      <c r="B70" s="243">
        <v>432</v>
      </c>
      <c r="C70" s="244" t="s">
        <v>52</v>
      </c>
      <c r="D70" s="2">
        <v>0</v>
      </c>
      <c r="E70" s="394"/>
      <c r="F70" s="290"/>
      <c r="G70" s="262"/>
      <c r="H70" s="263"/>
      <c r="I70" s="264"/>
      <c r="J70" s="293">
        <v>0.01</v>
      </c>
      <c r="K70" s="266" t="s">
        <v>95</v>
      </c>
      <c r="L70" s="294">
        <f>D70*J70</f>
        <v>0</v>
      </c>
      <c r="M70" s="295"/>
      <c r="N70" s="296"/>
      <c r="O70" s="296"/>
      <c r="P70" s="114">
        <v>2.4E-2</v>
      </c>
      <c r="Q70" s="109" t="s">
        <v>95</v>
      </c>
      <c r="R70" s="110">
        <f>D70*P70</f>
        <v>0</v>
      </c>
      <c r="S70" s="111">
        <v>0.02</v>
      </c>
      <c r="T70" s="112" t="s">
        <v>95</v>
      </c>
      <c r="U70" s="113">
        <f>D70*S70</f>
        <v>0</v>
      </c>
      <c r="V70" s="65"/>
      <c r="W70" s="65"/>
      <c r="X70" s="65"/>
      <c r="Y70" s="65"/>
      <c r="Z70" s="65"/>
      <c r="AA70" s="65"/>
      <c r="AB70" s="65"/>
      <c r="AC70" s="65"/>
      <c r="AD70" s="65"/>
      <c r="AE70" s="65"/>
      <c r="AF70" s="65"/>
      <c r="AG70" s="65"/>
      <c r="AH70" s="65"/>
    </row>
    <row r="71" spans="1:34" ht="20.85" customHeight="1">
      <c r="A71" s="65"/>
      <c r="B71" s="243">
        <v>433</v>
      </c>
      <c r="C71" s="244" t="s">
        <v>53</v>
      </c>
      <c r="D71" s="2">
        <v>0</v>
      </c>
      <c r="E71" s="394"/>
      <c r="F71" s="290"/>
      <c r="G71" s="262"/>
      <c r="H71" s="263"/>
      <c r="I71" s="264"/>
      <c r="J71" s="293">
        <v>0.01</v>
      </c>
      <c r="K71" s="266" t="s">
        <v>95</v>
      </c>
      <c r="L71" s="294">
        <f>D71*J71</f>
        <v>0</v>
      </c>
      <c r="M71" s="295"/>
      <c r="N71" s="296"/>
      <c r="O71" s="296"/>
      <c r="P71" s="114">
        <v>2.4E-2</v>
      </c>
      <c r="Q71" s="109" t="s">
        <v>95</v>
      </c>
      <c r="R71" s="110">
        <f>D71*P71</f>
        <v>0</v>
      </c>
      <c r="S71" s="111">
        <v>0.02</v>
      </c>
      <c r="T71" s="112" t="s">
        <v>95</v>
      </c>
      <c r="U71" s="113">
        <f>D71*S71</f>
        <v>0</v>
      </c>
      <c r="V71" s="65"/>
      <c r="W71" s="65"/>
      <c r="X71" s="65"/>
      <c r="Y71" s="65"/>
      <c r="Z71" s="65"/>
      <c r="AA71" s="65"/>
      <c r="AB71" s="65"/>
      <c r="AC71" s="65"/>
      <c r="AD71" s="65"/>
      <c r="AE71" s="65"/>
      <c r="AF71" s="65"/>
      <c r="AG71" s="65"/>
      <c r="AH71" s="65"/>
    </row>
    <row r="72" spans="1:34" ht="20.85" customHeight="1">
      <c r="A72" s="65"/>
      <c r="B72" s="243">
        <v>434</v>
      </c>
      <c r="C72" s="244" t="s">
        <v>54</v>
      </c>
      <c r="D72" s="2">
        <v>0</v>
      </c>
      <c r="E72" s="394"/>
      <c r="F72" s="290"/>
      <c r="G72" s="262"/>
      <c r="H72" s="263"/>
      <c r="I72" s="264"/>
      <c r="J72" s="293">
        <v>0.01</v>
      </c>
      <c r="K72" s="266" t="s">
        <v>95</v>
      </c>
      <c r="L72" s="294">
        <f>D72*J72</f>
        <v>0</v>
      </c>
      <c r="M72" s="295"/>
      <c r="N72" s="296"/>
      <c r="O72" s="296"/>
      <c r="P72" s="114">
        <v>2.4E-2</v>
      </c>
      <c r="Q72" s="109" t="s">
        <v>95</v>
      </c>
      <c r="R72" s="110">
        <f>D72*P72</f>
        <v>0</v>
      </c>
      <c r="S72" s="111">
        <v>0.02</v>
      </c>
      <c r="T72" s="112" t="s">
        <v>95</v>
      </c>
      <c r="U72" s="113">
        <f>D72*S72</f>
        <v>0</v>
      </c>
      <c r="V72" s="65"/>
      <c r="W72" s="65"/>
      <c r="X72" s="65"/>
      <c r="Y72" s="65"/>
      <c r="Z72" s="65"/>
      <c r="AA72" s="65"/>
      <c r="AB72" s="65"/>
      <c r="AC72" s="65"/>
      <c r="AD72" s="65"/>
      <c r="AE72" s="65"/>
      <c r="AF72" s="115"/>
      <c r="AG72" s="65"/>
      <c r="AH72" s="65"/>
    </row>
    <row r="73" spans="1:34" ht="20.85" customHeight="1">
      <c r="A73" s="65"/>
      <c r="B73" s="243">
        <v>439</v>
      </c>
      <c r="C73" s="244" t="s">
        <v>55</v>
      </c>
      <c r="D73" s="2">
        <v>0</v>
      </c>
      <c r="E73" s="395"/>
      <c r="F73" s="290"/>
      <c r="G73" s="262"/>
      <c r="H73" s="263"/>
      <c r="I73" s="264"/>
      <c r="J73" s="303">
        <v>2.0500000000000001E-2</v>
      </c>
      <c r="K73" s="266" t="s">
        <v>95</v>
      </c>
      <c r="L73" s="294">
        <f>D73*J73</f>
        <v>0</v>
      </c>
      <c r="M73" s="299"/>
      <c r="N73" s="300"/>
      <c r="O73" s="296"/>
      <c r="P73" s="114">
        <v>2.4E-2</v>
      </c>
      <c r="Q73" s="109" t="s">
        <v>95</v>
      </c>
      <c r="R73" s="110">
        <f>D73*P73</f>
        <v>0</v>
      </c>
      <c r="S73" s="111">
        <v>0.02</v>
      </c>
      <c r="T73" s="112" t="s">
        <v>95</v>
      </c>
      <c r="U73" s="113">
        <f>D73*S73</f>
        <v>0</v>
      </c>
      <c r="V73" s="65"/>
      <c r="W73" s="65"/>
      <c r="X73" s="65"/>
      <c r="Y73" s="65"/>
      <c r="Z73" s="65"/>
      <c r="AA73" s="65"/>
      <c r="AB73" s="65"/>
      <c r="AC73" s="65"/>
      <c r="AD73" s="65"/>
      <c r="AE73" s="65"/>
      <c r="AF73" s="65"/>
      <c r="AG73" s="65"/>
      <c r="AH73" s="65"/>
    </row>
    <row r="74" spans="1:34" ht="23.25" customHeight="1">
      <c r="A74" s="65"/>
      <c r="B74" s="242">
        <v>440</v>
      </c>
      <c r="C74" s="253" t="s">
        <v>56</v>
      </c>
      <c r="D74" s="407"/>
      <c r="E74" s="396"/>
      <c r="F74" s="287"/>
      <c r="G74" s="285"/>
      <c r="H74" s="285"/>
      <c r="I74" s="285"/>
      <c r="J74" s="288"/>
      <c r="K74" s="104"/>
      <c r="L74" s="105"/>
      <c r="M74" s="271"/>
      <c r="N74" s="67"/>
      <c r="O74" s="273"/>
      <c r="P74" s="103"/>
      <c r="Q74" s="104"/>
      <c r="R74" s="105"/>
      <c r="S74" s="103"/>
      <c r="T74" s="104"/>
      <c r="U74" s="105"/>
      <c r="V74" s="65"/>
      <c r="W74" s="65"/>
      <c r="X74" s="65"/>
      <c r="Y74" s="65"/>
      <c r="Z74" s="65"/>
      <c r="AA74" s="65"/>
      <c r="AB74" s="65"/>
      <c r="AC74" s="65"/>
      <c r="AD74" s="65"/>
      <c r="AE74" s="65"/>
      <c r="AF74" s="65"/>
      <c r="AG74" s="65"/>
      <c r="AH74" s="65"/>
    </row>
    <row r="75" spans="1:34" ht="21.45" customHeight="1">
      <c r="A75" s="65"/>
      <c r="B75" s="248">
        <v>441</v>
      </c>
      <c r="C75" s="244" t="s">
        <v>103</v>
      </c>
      <c r="D75" s="2">
        <v>0</v>
      </c>
      <c r="E75" s="399"/>
      <c r="F75" s="261"/>
      <c r="G75" s="262"/>
      <c r="H75" s="263"/>
      <c r="I75" s="264"/>
      <c r="J75" s="303">
        <v>1.2500000000000001E-2</v>
      </c>
      <c r="K75" s="304" t="s">
        <v>95</v>
      </c>
      <c r="L75" s="294">
        <f t="shared" ref="L75:L82" si="6">D75*J75</f>
        <v>0</v>
      </c>
      <c r="M75" s="301"/>
      <c r="N75" s="302"/>
      <c r="O75" s="296"/>
      <c r="P75" s="108">
        <v>6.4999999999999997E-3</v>
      </c>
      <c r="Q75" s="109" t="s">
        <v>95</v>
      </c>
      <c r="R75" s="110">
        <f t="shared" ref="R75:R82" si="7">D75*P75</f>
        <v>0</v>
      </c>
      <c r="S75" s="111">
        <v>0.02</v>
      </c>
      <c r="T75" s="112" t="s">
        <v>95</v>
      </c>
      <c r="U75" s="113">
        <f t="shared" ref="U75:U81" si="8">D75*S75</f>
        <v>0</v>
      </c>
      <c r="V75" s="65"/>
      <c r="W75" s="65"/>
      <c r="X75" s="65"/>
      <c r="Y75" s="65"/>
      <c r="Z75" s="65"/>
      <c r="AA75" s="65"/>
      <c r="AB75" s="65"/>
      <c r="AC75" s="65"/>
      <c r="AD75" s="65"/>
      <c r="AE75" s="65"/>
      <c r="AF75" s="65"/>
      <c r="AG75" s="65"/>
      <c r="AH75" s="65"/>
    </row>
    <row r="76" spans="1:34" ht="20.85" customHeight="1">
      <c r="A76" s="65"/>
      <c r="B76" s="243">
        <v>442</v>
      </c>
      <c r="C76" s="244" t="s">
        <v>57</v>
      </c>
      <c r="D76" s="2">
        <v>0</v>
      </c>
      <c r="E76" s="400"/>
      <c r="F76" s="261"/>
      <c r="G76" s="262"/>
      <c r="H76" s="263"/>
      <c r="I76" s="264"/>
      <c r="J76" s="303">
        <v>1.2500000000000001E-2</v>
      </c>
      <c r="K76" s="304" t="s">
        <v>95</v>
      </c>
      <c r="L76" s="294">
        <f t="shared" si="6"/>
        <v>0</v>
      </c>
      <c r="M76" s="295"/>
      <c r="N76" s="296"/>
      <c r="O76" s="296"/>
      <c r="P76" s="108">
        <v>6.4999999999999997E-3</v>
      </c>
      <c r="Q76" s="109" t="s">
        <v>95</v>
      </c>
      <c r="R76" s="110">
        <f t="shared" si="7"/>
        <v>0</v>
      </c>
      <c r="S76" s="111">
        <v>0.02</v>
      </c>
      <c r="T76" s="112" t="s">
        <v>95</v>
      </c>
      <c r="U76" s="113">
        <f t="shared" si="8"/>
        <v>0</v>
      </c>
      <c r="V76" s="65"/>
      <c r="W76" s="116"/>
      <c r="X76" s="65"/>
      <c r="Y76" s="65"/>
      <c r="Z76" s="65"/>
      <c r="AA76" s="65"/>
      <c r="AB76" s="65"/>
      <c r="AC76" s="65"/>
      <c r="AD76" s="65"/>
      <c r="AE76" s="65"/>
      <c r="AF76" s="65"/>
      <c r="AG76" s="65"/>
      <c r="AH76" s="65"/>
    </row>
    <row r="77" spans="1:34" ht="20.7" customHeight="1">
      <c r="A77" s="65"/>
      <c r="B77" s="243">
        <v>443</v>
      </c>
      <c r="C77" s="244" t="s">
        <v>58</v>
      </c>
      <c r="D77" s="2">
        <v>0</v>
      </c>
      <c r="E77" s="400"/>
      <c r="F77" s="261"/>
      <c r="G77" s="262"/>
      <c r="H77" s="263"/>
      <c r="I77" s="264"/>
      <c r="J77" s="303">
        <v>1.2500000000000001E-2</v>
      </c>
      <c r="K77" s="304" t="s">
        <v>95</v>
      </c>
      <c r="L77" s="294">
        <f t="shared" si="6"/>
        <v>0</v>
      </c>
      <c r="M77" s="295"/>
      <c r="N77" s="296"/>
      <c r="O77" s="296"/>
      <c r="P77" s="108">
        <v>6.4999999999999997E-3</v>
      </c>
      <c r="Q77" s="109" t="s">
        <v>95</v>
      </c>
      <c r="R77" s="110">
        <f t="shared" si="7"/>
        <v>0</v>
      </c>
      <c r="S77" s="111">
        <v>0.02</v>
      </c>
      <c r="T77" s="112" t="s">
        <v>95</v>
      </c>
      <c r="U77" s="113">
        <f t="shared" si="8"/>
        <v>0</v>
      </c>
      <c r="V77" s="65"/>
      <c r="W77" s="65"/>
      <c r="X77" s="65"/>
      <c r="Y77" s="65"/>
      <c r="Z77" s="65"/>
      <c r="AA77" s="65"/>
      <c r="AB77" s="65"/>
      <c r="AC77" s="65"/>
      <c r="AD77" s="65"/>
      <c r="AE77" s="65"/>
      <c r="AF77" s="65"/>
      <c r="AG77" s="65"/>
      <c r="AH77" s="65"/>
    </row>
    <row r="78" spans="1:34" ht="20.85" customHeight="1">
      <c r="A78" s="65"/>
      <c r="B78" s="243">
        <v>444</v>
      </c>
      <c r="C78" s="244" t="s">
        <v>59</v>
      </c>
      <c r="D78" s="2">
        <v>0</v>
      </c>
      <c r="E78" s="400"/>
      <c r="F78" s="261"/>
      <c r="G78" s="262"/>
      <c r="H78" s="263"/>
      <c r="I78" s="264"/>
      <c r="J78" s="303">
        <v>1.2500000000000001E-2</v>
      </c>
      <c r="K78" s="304" t="s">
        <v>95</v>
      </c>
      <c r="L78" s="294">
        <f t="shared" si="6"/>
        <v>0</v>
      </c>
      <c r="M78" s="295"/>
      <c r="N78" s="296"/>
      <c r="O78" s="296"/>
      <c r="P78" s="108">
        <v>6.4999999999999997E-3</v>
      </c>
      <c r="Q78" s="109" t="s">
        <v>95</v>
      </c>
      <c r="R78" s="110">
        <f t="shared" si="7"/>
        <v>0</v>
      </c>
      <c r="S78" s="111">
        <v>0.02</v>
      </c>
      <c r="T78" s="112" t="s">
        <v>95</v>
      </c>
      <c r="U78" s="113">
        <f t="shared" si="8"/>
        <v>0</v>
      </c>
      <c r="V78" s="65"/>
      <c r="W78" s="65"/>
      <c r="X78" s="65"/>
      <c r="Y78" s="65"/>
      <c r="Z78" s="65"/>
      <c r="AA78" s="65"/>
      <c r="AB78" s="65"/>
      <c r="AC78" s="65"/>
      <c r="AD78" s="65"/>
      <c r="AE78" s="65"/>
      <c r="AF78" s="65"/>
      <c r="AG78" s="65"/>
      <c r="AH78" s="65"/>
    </row>
    <row r="79" spans="1:34" ht="20.85" customHeight="1">
      <c r="A79" s="65"/>
      <c r="B79" s="243">
        <v>445</v>
      </c>
      <c r="C79" s="244" t="s">
        <v>60</v>
      </c>
      <c r="D79" s="2">
        <v>0</v>
      </c>
      <c r="E79" s="400"/>
      <c r="F79" s="305"/>
      <c r="G79" s="262"/>
      <c r="H79" s="263"/>
      <c r="I79" s="264"/>
      <c r="J79" s="303">
        <v>1.2500000000000001E-2</v>
      </c>
      <c r="K79" s="304" t="s">
        <v>95</v>
      </c>
      <c r="L79" s="294">
        <f t="shared" si="6"/>
        <v>0</v>
      </c>
      <c r="M79" s="295"/>
      <c r="N79" s="296"/>
      <c r="O79" s="296"/>
      <c r="P79" s="108">
        <v>6.4999999999999997E-3</v>
      </c>
      <c r="Q79" s="109" t="s">
        <v>95</v>
      </c>
      <c r="R79" s="110">
        <f t="shared" si="7"/>
        <v>0</v>
      </c>
      <c r="S79" s="111">
        <v>0.02</v>
      </c>
      <c r="T79" s="112" t="s">
        <v>95</v>
      </c>
      <c r="U79" s="113">
        <f t="shared" si="8"/>
        <v>0</v>
      </c>
      <c r="V79" s="65"/>
      <c r="W79" s="65"/>
      <c r="X79" s="65"/>
      <c r="Y79" s="65"/>
      <c r="Z79" s="65"/>
      <c r="AA79" s="65"/>
      <c r="AB79" s="65"/>
      <c r="AC79" s="65"/>
      <c r="AD79" s="65"/>
      <c r="AE79" s="65"/>
      <c r="AF79" s="65"/>
      <c r="AG79" s="65"/>
      <c r="AH79" s="65"/>
    </row>
    <row r="80" spans="1:34" ht="20.85" customHeight="1">
      <c r="A80" s="65"/>
      <c r="B80" s="243">
        <v>446</v>
      </c>
      <c r="C80" s="246" t="s">
        <v>61</v>
      </c>
      <c r="D80" s="2">
        <v>0</v>
      </c>
      <c r="E80" s="400"/>
      <c r="F80" s="261"/>
      <c r="G80" s="262"/>
      <c r="H80" s="263"/>
      <c r="I80" s="264"/>
      <c r="J80" s="303">
        <v>1.2500000000000001E-2</v>
      </c>
      <c r="K80" s="304" t="s">
        <v>95</v>
      </c>
      <c r="L80" s="294">
        <f t="shared" si="6"/>
        <v>0</v>
      </c>
      <c r="M80" s="295"/>
      <c r="N80" s="296"/>
      <c r="O80" s="296"/>
      <c r="P80" s="108">
        <v>6.4999999999999997E-3</v>
      </c>
      <c r="Q80" s="109" t="s">
        <v>95</v>
      </c>
      <c r="R80" s="110">
        <f t="shared" si="7"/>
        <v>0</v>
      </c>
      <c r="S80" s="111">
        <v>0.02</v>
      </c>
      <c r="T80" s="112" t="s">
        <v>95</v>
      </c>
      <c r="U80" s="113">
        <f t="shared" si="8"/>
        <v>0</v>
      </c>
      <c r="V80" s="65"/>
      <c r="W80" s="65"/>
      <c r="X80" s="65"/>
      <c r="Y80" s="65"/>
      <c r="Z80" s="65"/>
      <c r="AA80" s="65"/>
      <c r="AB80" s="65"/>
      <c r="AC80" s="65"/>
      <c r="AD80" s="65"/>
      <c r="AE80" s="65"/>
      <c r="AF80" s="65"/>
      <c r="AG80" s="65"/>
      <c r="AH80" s="65"/>
    </row>
    <row r="81" spans="1:34" ht="20.7" customHeight="1">
      <c r="A81" s="65"/>
      <c r="B81" s="255">
        <v>449</v>
      </c>
      <c r="C81" s="244" t="s">
        <v>62</v>
      </c>
      <c r="D81" s="2">
        <v>0</v>
      </c>
      <c r="E81" s="401"/>
      <c r="F81" s="261"/>
      <c r="G81" s="262"/>
      <c r="H81" s="263"/>
      <c r="I81" s="264"/>
      <c r="J81" s="303">
        <v>1.2500000000000001E-2</v>
      </c>
      <c r="K81" s="304" t="s">
        <v>95</v>
      </c>
      <c r="L81" s="294">
        <f t="shared" si="6"/>
        <v>0</v>
      </c>
      <c r="M81" s="299"/>
      <c r="N81" s="300"/>
      <c r="O81" s="296"/>
      <c r="P81" s="108">
        <v>6.4999999999999997E-3</v>
      </c>
      <c r="Q81" s="109" t="s">
        <v>95</v>
      </c>
      <c r="R81" s="110">
        <f t="shared" si="7"/>
        <v>0</v>
      </c>
      <c r="S81" s="111">
        <v>0.02</v>
      </c>
      <c r="T81" s="112" t="s">
        <v>95</v>
      </c>
      <c r="U81" s="113">
        <f t="shared" si="8"/>
        <v>0</v>
      </c>
      <c r="V81" s="65"/>
      <c r="W81" s="65"/>
      <c r="X81" s="65"/>
      <c r="Y81" s="117"/>
      <c r="Z81" s="65"/>
      <c r="AA81" s="65"/>
      <c r="AB81" s="65"/>
      <c r="AC81" s="65"/>
      <c r="AD81" s="65"/>
      <c r="AE81" s="65"/>
      <c r="AF81" s="65"/>
      <c r="AG81" s="65"/>
      <c r="AH81" s="65"/>
    </row>
    <row r="82" spans="1:34" ht="20.85" customHeight="1">
      <c r="A82" s="65"/>
      <c r="B82" s="256">
        <v>450</v>
      </c>
      <c r="C82" s="241" t="s">
        <v>158</v>
      </c>
      <c r="D82" s="2">
        <v>0</v>
      </c>
      <c r="E82" s="396"/>
      <c r="F82" s="306"/>
      <c r="G82" s="285"/>
      <c r="H82" s="285"/>
      <c r="I82" s="307"/>
      <c r="J82" s="308">
        <v>7.0000000000000001E-3</v>
      </c>
      <c r="K82" s="304" t="s">
        <v>95</v>
      </c>
      <c r="L82" s="294">
        <f t="shared" si="6"/>
        <v>0</v>
      </c>
      <c r="M82" s="271"/>
      <c r="N82" s="67"/>
      <c r="O82" s="273"/>
      <c r="P82" s="108">
        <v>2.5000000000000001E-3</v>
      </c>
      <c r="Q82" s="109" t="s">
        <v>95</v>
      </c>
      <c r="R82" s="110">
        <f t="shared" si="7"/>
        <v>0</v>
      </c>
      <c r="S82" s="111">
        <v>0.02</v>
      </c>
      <c r="T82" s="112" t="s">
        <v>95</v>
      </c>
      <c r="U82" s="113">
        <f>D83*S82</f>
        <v>0</v>
      </c>
      <c r="V82" s="65"/>
      <c r="W82" s="65"/>
      <c r="X82" s="65"/>
      <c r="Y82" s="65"/>
      <c r="Z82" s="65"/>
      <c r="AA82" s="65"/>
      <c r="AB82" s="65"/>
      <c r="AC82" s="65"/>
      <c r="AD82" s="65"/>
      <c r="AE82" s="65"/>
      <c r="AF82" s="65"/>
      <c r="AG82" s="65"/>
      <c r="AH82" s="65"/>
    </row>
    <row r="83" spans="1:34" ht="20.85" customHeight="1">
      <c r="A83" s="65"/>
      <c r="B83" s="257">
        <v>451</v>
      </c>
      <c r="C83" s="258" t="s">
        <v>63</v>
      </c>
      <c r="D83" s="409"/>
      <c r="E83" s="399"/>
      <c r="F83" s="261"/>
      <c r="G83" s="262"/>
      <c r="H83" s="263"/>
      <c r="I83" s="264"/>
      <c r="J83" s="309"/>
      <c r="K83" s="310"/>
      <c r="L83" s="311"/>
      <c r="M83" s="301"/>
      <c r="N83" s="302"/>
      <c r="O83" s="296"/>
      <c r="P83" s="118"/>
      <c r="Q83" s="119"/>
      <c r="R83" s="120"/>
      <c r="S83" s="121"/>
      <c r="T83" s="122"/>
      <c r="U83" s="123"/>
      <c r="V83" s="65"/>
      <c r="W83" s="65"/>
      <c r="X83" s="65"/>
      <c r="Y83" s="65"/>
      <c r="Z83" s="65"/>
      <c r="AA83" s="65"/>
      <c r="AB83" s="65"/>
      <c r="AC83" s="65"/>
      <c r="AD83" s="65"/>
      <c r="AE83" s="65"/>
      <c r="AF83" s="65"/>
      <c r="AG83" s="65"/>
      <c r="AH83" s="65"/>
    </row>
    <row r="84" spans="1:34" ht="20.85" customHeight="1">
      <c r="A84" s="65"/>
      <c r="B84" s="257">
        <v>452</v>
      </c>
      <c r="C84" s="258" t="s">
        <v>64</v>
      </c>
      <c r="D84" s="409"/>
      <c r="E84" s="400"/>
      <c r="F84" s="261"/>
      <c r="G84" s="262"/>
      <c r="H84" s="263"/>
      <c r="I84" s="264"/>
      <c r="J84" s="312"/>
      <c r="K84" s="313"/>
      <c r="L84" s="311"/>
      <c r="M84" s="295"/>
      <c r="N84" s="296"/>
      <c r="O84" s="296"/>
      <c r="P84" s="118"/>
      <c r="Q84" s="119"/>
      <c r="R84" s="120"/>
      <c r="S84" s="121"/>
      <c r="T84" s="122"/>
      <c r="U84" s="123"/>
      <c r="V84" s="65"/>
      <c r="W84" s="65"/>
      <c r="X84" s="65"/>
      <c r="Y84" s="65"/>
      <c r="Z84" s="65"/>
      <c r="AA84" s="65"/>
      <c r="AB84" s="65"/>
      <c r="AC84" s="65"/>
      <c r="AD84" s="65"/>
      <c r="AE84" s="65"/>
      <c r="AF84" s="65"/>
      <c r="AG84" s="65"/>
      <c r="AH84" s="65"/>
    </row>
    <row r="85" spans="1:34" ht="20.7" customHeight="1">
      <c r="A85" s="65"/>
      <c r="B85" s="257">
        <v>453</v>
      </c>
      <c r="C85" s="258" t="s">
        <v>65</v>
      </c>
      <c r="D85" s="409"/>
      <c r="E85" s="400"/>
      <c r="F85" s="261"/>
      <c r="G85" s="262"/>
      <c r="H85" s="263"/>
      <c r="I85" s="264"/>
      <c r="J85" s="312"/>
      <c r="K85" s="313"/>
      <c r="L85" s="311"/>
      <c r="M85" s="295"/>
      <c r="N85" s="296"/>
      <c r="O85" s="296"/>
      <c r="P85" s="118"/>
      <c r="Q85" s="119"/>
      <c r="R85" s="120"/>
      <c r="S85" s="121"/>
      <c r="T85" s="122"/>
      <c r="U85" s="123"/>
      <c r="V85" s="65"/>
      <c r="W85" s="65"/>
      <c r="X85" s="65"/>
      <c r="Y85" s="65"/>
      <c r="Z85" s="65"/>
      <c r="AA85" s="65"/>
      <c r="AB85" s="65"/>
      <c r="AC85" s="65"/>
      <c r="AD85" s="65"/>
      <c r="AE85" s="65"/>
      <c r="AF85" s="65"/>
      <c r="AG85" s="65"/>
      <c r="AH85" s="65"/>
    </row>
    <row r="86" spans="1:34" ht="22.2" customHeight="1">
      <c r="A86" s="65"/>
      <c r="B86" s="257">
        <v>454</v>
      </c>
      <c r="C86" s="258" t="s">
        <v>66</v>
      </c>
      <c r="D86" s="409"/>
      <c r="E86" s="400"/>
      <c r="F86" s="261"/>
      <c r="G86" s="262"/>
      <c r="H86" s="263"/>
      <c r="I86" s="264"/>
      <c r="J86" s="312"/>
      <c r="K86" s="313"/>
      <c r="L86" s="311"/>
      <c r="M86" s="295"/>
      <c r="N86" s="296"/>
      <c r="O86" s="296"/>
      <c r="P86" s="118"/>
      <c r="Q86" s="119"/>
      <c r="R86" s="120"/>
      <c r="S86" s="121"/>
      <c r="T86" s="122"/>
      <c r="U86" s="123"/>
      <c r="V86" s="65"/>
      <c r="W86" s="65"/>
      <c r="X86" s="65"/>
      <c r="Y86" s="65"/>
      <c r="Z86" s="65"/>
      <c r="AA86" s="65"/>
      <c r="AB86" s="65"/>
      <c r="AC86" s="65"/>
      <c r="AD86" s="65"/>
      <c r="AE86" s="65"/>
      <c r="AF86" s="65"/>
      <c r="AG86" s="65"/>
      <c r="AH86" s="65"/>
    </row>
    <row r="87" spans="1:34" ht="20.7" customHeight="1">
      <c r="A87" s="65"/>
      <c r="B87" s="259">
        <v>455</v>
      </c>
      <c r="C87" s="258" t="s">
        <v>104</v>
      </c>
      <c r="D87" s="409"/>
      <c r="E87" s="400"/>
      <c r="F87" s="261"/>
      <c r="G87" s="262"/>
      <c r="H87" s="263"/>
      <c r="I87" s="264"/>
      <c r="J87" s="312"/>
      <c r="K87" s="313"/>
      <c r="L87" s="311"/>
      <c r="M87" s="295"/>
      <c r="N87" s="296"/>
      <c r="O87" s="296"/>
      <c r="P87" s="118"/>
      <c r="Q87" s="119"/>
      <c r="R87" s="120"/>
      <c r="S87" s="121"/>
      <c r="T87" s="122"/>
      <c r="U87" s="123"/>
      <c r="V87" s="65"/>
      <c r="W87" s="65"/>
      <c r="X87" s="65"/>
      <c r="Y87" s="65"/>
      <c r="Z87" s="65"/>
      <c r="AA87" s="65"/>
      <c r="AB87" s="65"/>
      <c r="AC87" s="65"/>
      <c r="AD87" s="65"/>
      <c r="AE87" s="65"/>
      <c r="AF87" s="65"/>
      <c r="AG87" s="65"/>
      <c r="AH87" s="65"/>
    </row>
    <row r="88" spans="1:34" ht="20.7" customHeight="1">
      <c r="A88" s="65"/>
      <c r="B88" s="257">
        <v>456</v>
      </c>
      <c r="C88" s="258" t="s">
        <v>67</v>
      </c>
      <c r="D88" s="409"/>
      <c r="E88" s="400"/>
      <c r="F88" s="261"/>
      <c r="G88" s="262"/>
      <c r="H88" s="263"/>
      <c r="I88" s="264"/>
      <c r="J88" s="312"/>
      <c r="K88" s="313"/>
      <c r="L88" s="311"/>
      <c r="M88" s="295"/>
      <c r="N88" s="296"/>
      <c r="O88" s="296"/>
      <c r="P88" s="118"/>
      <c r="Q88" s="119"/>
      <c r="R88" s="120"/>
      <c r="S88" s="121"/>
      <c r="T88" s="122"/>
      <c r="U88" s="123"/>
      <c r="V88" s="65"/>
      <c r="W88" s="65"/>
      <c r="X88" s="65"/>
      <c r="Y88" s="65"/>
      <c r="Z88" s="65"/>
      <c r="AA88" s="65"/>
      <c r="AB88" s="65"/>
      <c r="AC88" s="65"/>
      <c r="AD88" s="65"/>
      <c r="AE88" s="65"/>
      <c r="AF88" s="65"/>
      <c r="AG88" s="65"/>
      <c r="AH88" s="65"/>
    </row>
    <row r="89" spans="1:34" ht="20.85" customHeight="1">
      <c r="A89" s="65"/>
      <c r="B89" s="257">
        <v>457</v>
      </c>
      <c r="C89" s="258" t="s">
        <v>68</v>
      </c>
      <c r="D89" s="409"/>
      <c r="E89" s="400"/>
      <c r="F89" s="261"/>
      <c r="G89" s="262"/>
      <c r="H89" s="263"/>
      <c r="I89" s="264"/>
      <c r="J89" s="312"/>
      <c r="K89" s="313"/>
      <c r="L89" s="311"/>
      <c r="M89" s="295"/>
      <c r="N89" s="296"/>
      <c r="O89" s="296"/>
      <c r="P89" s="118"/>
      <c r="Q89" s="119"/>
      <c r="R89" s="120"/>
      <c r="S89" s="121"/>
      <c r="T89" s="122"/>
      <c r="U89" s="123"/>
      <c r="V89" s="65"/>
      <c r="W89" s="65"/>
      <c r="X89" s="65"/>
      <c r="Y89" s="65"/>
      <c r="Z89" s="65"/>
      <c r="AA89" s="65"/>
      <c r="AB89" s="65"/>
      <c r="AC89" s="65"/>
      <c r="AD89" s="65"/>
      <c r="AE89" s="65"/>
      <c r="AF89" s="65"/>
      <c r="AG89" s="65"/>
      <c r="AH89" s="65"/>
    </row>
    <row r="90" spans="1:34" ht="20.85" customHeight="1">
      <c r="A90" s="65"/>
      <c r="B90" s="257">
        <v>459</v>
      </c>
      <c r="C90" s="258" t="s">
        <v>69</v>
      </c>
      <c r="D90" s="409"/>
      <c r="E90" s="401"/>
      <c r="F90" s="261"/>
      <c r="G90" s="262"/>
      <c r="H90" s="263"/>
      <c r="I90" s="264"/>
      <c r="J90" s="312"/>
      <c r="K90" s="313"/>
      <c r="L90" s="311"/>
      <c r="M90" s="299"/>
      <c r="N90" s="300"/>
      <c r="O90" s="296"/>
      <c r="P90" s="118"/>
      <c r="Q90" s="119"/>
      <c r="R90" s="120"/>
      <c r="S90" s="121"/>
      <c r="T90" s="122"/>
      <c r="U90" s="123"/>
      <c r="V90" s="65"/>
      <c r="W90" s="65"/>
      <c r="X90" s="65"/>
      <c r="Y90" s="65"/>
      <c r="Z90" s="65"/>
      <c r="AA90" s="65"/>
      <c r="AB90" s="65"/>
      <c r="AC90" s="65"/>
      <c r="AD90" s="65"/>
      <c r="AE90" s="65"/>
      <c r="AF90" s="65"/>
      <c r="AG90" s="65"/>
      <c r="AH90" s="65"/>
    </row>
    <row r="91" spans="1:34" ht="21.45" customHeight="1">
      <c r="A91" s="65"/>
      <c r="B91" s="242">
        <v>460</v>
      </c>
      <c r="C91" s="253" t="s">
        <v>159</v>
      </c>
      <c r="D91" s="2">
        <v>0</v>
      </c>
      <c r="E91" s="91"/>
      <c r="F91" s="306"/>
      <c r="G91" s="285"/>
      <c r="H91" s="285"/>
      <c r="I91" s="285"/>
      <c r="J91" s="308">
        <v>2.0500000000000001E-2</v>
      </c>
      <c r="K91" s="304" t="s">
        <v>95</v>
      </c>
      <c r="L91" s="294">
        <f>D91*J91</f>
        <v>0</v>
      </c>
      <c r="M91" s="271"/>
      <c r="N91" s="67"/>
      <c r="O91" s="273"/>
      <c r="P91" s="108">
        <v>1.0999999999999999E-2</v>
      </c>
      <c r="Q91" s="109" t="s">
        <v>95</v>
      </c>
      <c r="R91" s="110">
        <f>D91*P91</f>
        <v>0</v>
      </c>
      <c r="S91" s="111">
        <v>0.02</v>
      </c>
      <c r="T91" s="112" t="s">
        <v>95</v>
      </c>
      <c r="U91" s="113">
        <f>D91*S91</f>
        <v>0</v>
      </c>
      <c r="V91" s="65"/>
      <c r="W91" s="65"/>
      <c r="X91" s="65"/>
      <c r="Y91" s="65"/>
      <c r="Z91" s="65"/>
      <c r="AA91" s="65"/>
      <c r="AB91" s="65"/>
      <c r="AC91" s="65"/>
      <c r="AD91" s="65"/>
      <c r="AE91" s="65"/>
      <c r="AF91" s="65"/>
      <c r="AG91" s="65"/>
      <c r="AH91" s="65"/>
    </row>
    <row r="92" spans="1:34" ht="21.45" customHeight="1">
      <c r="A92" s="65"/>
      <c r="B92" s="257">
        <v>461</v>
      </c>
      <c r="C92" s="258" t="s">
        <v>70</v>
      </c>
      <c r="D92" s="409"/>
      <c r="E92" s="399"/>
      <c r="F92" s="314"/>
      <c r="G92" s="262"/>
      <c r="H92" s="263"/>
      <c r="I92" s="264"/>
      <c r="J92" s="315"/>
      <c r="K92" s="316"/>
      <c r="L92" s="311"/>
      <c r="M92" s="301"/>
      <c r="N92" s="302"/>
      <c r="O92" s="296"/>
      <c r="P92" s="118"/>
      <c r="Q92" s="119"/>
      <c r="R92" s="120"/>
      <c r="S92" s="121"/>
      <c r="T92" s="122"/>
      <c r="U92" s="123"/>
      <c r="V92" s="65"/>
      <c r="W92" s="65"/>
      <c r="X92" s="65"/>
      <c r="Y92" s="65"/>
      <c r="Z92" s="65"/>
      <c r="AA92" s="65"/>
      <c r="AB92" s="65"/>
      <c r="AC92" s="65"/>
      <c r="AD92" s="65"/>
      <c r="AE92" s="65"/>
      <c r="AF92" s="65"/>
      <c r="AG92" s="65"/>
      <c r="AH92" s="65"/>
    </row>
    <row r="93" spans="1:34" ht="20.7" customHeight="1">
      <c r="A93" s="65"/>
      <c r="B93" s="257">
        <v>462</v>
      </c>
      <c r="C93" s="258" t="s">
        <v>71</v>
      </c>
      <c r="D93" s="409"/>
      <c r="E93" s="400"/>
      <c r="F93" s="314"/>
      <c r="G93" s="262"/>
      <c r="H93" s="263"/>
      <c r="I93" s="264"/>
      <c r="J93" s="315"/>
      <c r="K93" s="316"/>
      <c r="L93" s="311"/>
      <c r="M93" s="295"/>
      <c r="N93" s="296"/>
      <c r="O93" s="296"/>
      <c r="P93" s="118"/>
      <c r="Q93" s="119"/>
      <c r="R93" s="120"/>
      <c r="S93" s="121"/>
      <c r="T93" s="122"/>
      <c r="U93" s="123"/>
      <c r="V93" s="65"/>
      <c r="W93" s="65"/>
      <c r="X93" s="65"/>
      <c r="Y93" s="65"/>
      <c r="Z93" s="65"/>
      <c r="AA93" s="65"/>
      <c r="AB93" s="65"/>
      <c r="AC93" s="65"/>
      <c r="AD93" s="65"/>
      <c r="AE93" s="65"/>
      <c r="AF93" s="65"/>
      <c r="AG93" s="65"/>
      <c r="AH93" s="65"/>
    </row>
    <row r="94" spans="1:34" ht="20.85" customHeight="1">
      <c r="A94" s="65"/>
      <c r="B94" s="257">
        <v>463</v>
      </c>
      <c r="C94" s="258" t="s">
        <v>72</v>
      </c>
      <c r="D94" s="409"/>
      <c r="E94" s="400"/>
      <c r="F94" s="314"/>
      <c r="G94" s="262"/>
      <c r="H94" s="263"/>
      <c r="I94" s="264"/>
      <c r="J94" s="315"/>
      <c r="K94" s="316"/>
      <c r="L94" s="311"/>
      <c r="M94" s="295"/>
      <c r="N94" s="296"/>
      <c r="O94" s="296"/>
      <c r="P94" s="118"/>
      <c r="Q94" s="119"/>
      <c r="R94" s="120"/>
      <c r="S94" s="121"/>
      <c r="T94" s="122"/>
      <c r="U94" s="123"/>
      <c r="V94" s="65"/>
      <c r="W94" s="65"/>
      <c r="X94" s="65"/>
      <c r="Y94" s="65"/>
      <c r="Z94" s="65"/>
      <c r="AA94" s="65"/>
      <c r="AB94" s="65"/>
      <c r="AC94" s="65"/>
      <c r="AD94" s="65"/>
      <c r="AE94" s="65"/>
      <c r="AF94" s="65"/>
      <c r="AG94" s="65"/>
      <c r="AH94" s="65"/>
    </row>
    <row r="95" spans="1:34" ht="20.85" customHeight="1">
      <c r="A95" s="65"/>
      <c r="B95" s="257">
        <v>464</v>
      </c>
      <c r="C95" s="258" t="s">
        <v>73</v>
      </c>
      <c r="D95" s="409"/>
      <c r="E95" s="400"/>
      <c r="F95" s="314"/>
      <c r="G95" s="262"/>
      <c r="H95" s="263"/>
      <c r="I95" s="264"/>
      <c r="J95" s="315"/>
      <c r="K95" s="316"/>
      <c r="L95" s="311"/>
      <c r="M95" s="295"/>
      <c r="N95" s="296"/>
      <c r="O95" s="296"/>
      <c r="P95" s="118"/>
      <c r="Q95" s="119"/>
      <c r="R95" s="120"/>
      <c r="S95" s="121"/>
      <c r="T95" s="122"/>
      <c r="U95" s="123"/>
      <c r="V95" s="65"/>
      <c r="W95" s="65"/>
      <c r="X95" s="88"/>
      <c r="Y95" s="65"/>
      <c r="Z95" s="65"/>
      <c r="AA95" s="65"/>
      <c r="AB95" s="65"/>
      <c r="AC95" s="65"/>
      <c r="AD95" s="65"/>
      <c r="AE95" s="65"/>
      <c r="AF95" s="65"/>
      <c r="AG95" s="65"/>
      <c r="AH95" s="65"/>
    </row>
    <row r="96" spans="1:34" ht="20.85" customHeight="1">
      <c r="A96" s="65"/>
      <c r="B96" s="257">
        <v>465</v>
      </c>
      <c r="C96" s="258" t="s">
        <v>74</v>
      </c>
      <c r="D96" s="409"/>
      <c r="E96" s="400"/>
      <c r="F96" s="314"/>
      <c r="G96" s="262"/>
      <c r="H96" s="263"/>
      <c r="I96" s="264"/>
      <c r="J96" s="315"/>
      <c r="K96" s="316"/>
      <c r="L96" s="311"/>
      <c r="M96" s="295"/>
      <c r="N96" s="296"/>
      <c r="O96" s="296"/>
      <c r="P96" s="118"/>
      <c r="Q96" s="119"/>
      <c r="R96" s="120"/>
      <c r="S96" s="121"/>
      <c r="T96" s="122"/>
      <c r="U96" s="123"/>
      <c r="V96" s="65"/>
      <c r="W96" s="65"/>
      <c r="X96" s="88"/>
      <c r="Y96" s="65"/>
      <c r="Z96" s="65"/>
      <c r="AA96" s="65"/>
      <c r="AB96" s="65"/>
      <c r="AC96" s="65"/>
      <c r="AD96" s="65"/>
      <c r="AE96" s="65"/>
      <c r="AF96" s="65"/>
      <c r="AG96" s="65"/>
      <c r="AH96" s="65"/>
    </row>
    <row r="97" spans="1:34" ht="20.7" customHeight="1">
      <c r="A97" s="65"/>
      <c r="B97" s="257">
        <v>469</v>
      </c>
      <c r="C97" s="258" t="s">
        <v>75</v>
      </c>
      <c r="D97" s="409"/>
      <c r="E97" s="401"/>
      <c r="F97" s="314"/>
      <c r="G97" s="262"/>
      <c r="H97" s="263"/>
      <c r="I97" s="264"/>
      <c r="J97" s="315"/>
      <c r="K97" s="316"/>
      <c r="L97" s="311"/>
      <c r="M97" s="299"/>
      <c r="N97" s="300"/>
      <c r="O97" s="296"/>
      <c r="P97" s="118"/>
      <c r="Q97" s="119"/>
      <c r="R97" s="120"/>
      <c r="S97" s="121"/>
      <c r="T97" s="122"/>
      <c r="U97" s="123"/>
      <c r="V97" s="65"/>
      <c r="W97" s="65"/>
      <c r="X97" s="88"/>
      <c r="Y97" s="65"/>
      <c r="Z97" s="65"/>
      <c r="AA97" s="65"/>
      <c r="AB97" s="65"/>
      <c r="AC97" s="65"/>
      <c r="AD97" s="65"/>
      <c r="AE97" s="65"/>
      <c r="AF97" s="65"/>
      <c r="AG97" s="65"/>
      <c r="AH97" s="65"/>
    </row>
    <row r="98" spans="1:34" ht="23.4" customHeight="1">
      <c r="A98" s="65"/>
      <c r="B98" s="242">
        <v>470</v>
      </c>
      <c r="C98" s="253" t="s">
        <v>160</v>
      </c>
      <c r="D98" s="2">
        <v>0</v>
      </c>
      <c r="E98" s="96"/>
      <c r="F98" s="306"/>
      <c r="G98" s="285"/>
      <c r="H98" s="285"/>
      <c r="I98" s="285"/>
      <c r="J98" s="308">
        <v>1.6E-2</v>
      </c>
      <c r="K98" s="304" t="s">
        <v>95</v>
      </c>
      <c r="L98" s="294">
        <f>D98*J98</f>
        <v>0</v>
      </c>
      <c r="M98" s="271"/>
      <c r="N98" s="67"/>
      <c r="O98" s="273"/>
      <c r="P98" s="108">
        <v>1.4E-2</v>
      </c>
      <c r="Q98" s="109" t="s">
        <v>95</v>
      </c>
      <c r="R98" s="110">
        <f>D98*P98</f>
        <v>0</v>
      </c>
      <c r="S98" s="111">
        <v>0.02</v>
      </c>
      <c r="T98" s="112" t="s">
        <v>95</v>
      </c>
      <c r="U98" s="113">
        <f>D98*S98</f>
        <v>0</v>
      </c>
      <c r="V98" s="65"/>
      <c r="W98" s="65"/>
      <c r="X98" s="88"/>
      <c r="Y98" s="65"/>
      <c r="Z98" s="65"/>
      <c r="AA98" s="65"/>
      <c r="AB98" s="65"/>
      <c r="AC98" s="65"/>
      <c r="AD98" s="65"/>
      <c r="AE98" s="65"/>
      <c r="AF98" s="65"/>
      <c r="AG98" s="65"/>
      <c r="AH98" s="65"/>
    </row>
    <row r="99" spans="1:34" ht="21.45" customHeight="1">
      <c r="A99" s="65"/>
      <c r="B99" s="259">
        <v>471</v>
      </c>
      <c r="C99" s="258" t="s">
        <v>92</v>
      </c>
      <c r="D99" s="409"/>
      <c r="E99" s="399"/>
      <c r="F99" s="314"/>
      <c r="G99" s="262"/>
      <c r="H99" s="263"/>
      <c r="I99" s="264"/>
      <c r="J99" s="315"/>
      <c r="K99" s="313"/>
      <c r="L99" s="311"/>
      <c r="M99" s="301"/>
      <c r="N99" s="302"/>
      <c r="O99" s="296"/>
      <c r="P99" s="118"/>
      <c r="Q99" s="119"/>
      <c r="R99" s="120"/>
      <c r="S99" s="121"/>
      <c r="T99" s="122"/>
      <c r="U99" s="123"/>
      <c r="V99" s="65"/>
      <c r="W99" s="65"/>
      <c r="X99" s="88"/>
      <c r="Y99" s="65"/>
      <c r="Z99" s="65"/>
      <c r="AA99" s="65"/>
      <c r="AB99" s="65"/>
      <c r="AC99" s="65"/>
      <c r="AD99" s="65"/>
      <c r="AE99" s="65"/>
      <c r="AF99" s="65"/>
      <c r="AG99" s="65"/>
      <c r="AH99" s="65"/>
    </row>
    <row r="100" spans="1:34" ht="20.85" customHeight="1">
      <c r="A100" s="65"/>
      <c r="B100" s="257">
        <v>472</v>
      </c>
      <c r="C100" s="258" t="s">
        <v>76</v>
      </c>
      <c r="D100" s="409"/>
      <c r="E100" s="400"/>
      <c r="F100" s="314"/>
      <c r="G100" s="262"/>
      <c r="H100" s="263"/>
      <c r="I100" s="264"/>
      <c r="J100" s="315"/>
      <c r="K100" s="313"/>
      <c r="L100" s="311"/>
      <c r="M100" s="295"/>
      <c r="N100" s="296"/>
      <c r="O100" s="296"/>
      <c r="P100" s="118"/>
      <c r="Q100" s="119"/>
      <c r="R100" s="120"/>
      <c r="S100" s="121"/>
      <c r="T100" s="122"/>
      <c r="U100" s="123"/>
      <c r="V100" s="65"/>
      <c r="W100" s="65"/>
      <c r="X100" s="88"/>
      <c r="Y100" s="65"/>
      <c r="Z100" s="65"/>
      <c r="AA100" s="65"/>
      <c r="AB100" s="65"/>
      <c r="AC100" s="65"/>
      <c r="AD100" s="65"/>
      <c r="AE100" s="65"/>
      <c r="AF100" s="65"/>
      <c r="AG100" s="65"/>
      <c r="AH100" s="65"/>
    </row>
    <row r="101" spans="1:34" ht="20.7" customHeight="1">
      <c r="A101" s="65"/>
      <c r="B101" s="257">
        <v>473</v>
      </c>
      <c r="C101" s="258" t="s">
        <v>77</v>
      </c>
      <c r="D101" s="409"/>
      <c r="E101" s="400"/>
      <c r="F101" s="314"/>
      <c r="G101" s="262"/>
      <c r="H101" s="263"/>
      <c r="I101" s="264"/>
      <c r="J101" s="315"/>
      <c r="K101" s="313"/>
      <c r="L101" s="311"/>
      <c r="M101" s="295"/>
      <c r="N101" s="296"/>
      <c r="O101" s="296"/>
      <c r="P101" s="118"/>
      <c r="Q101" s="119"/>
      <c r="R101" s="120"/>
      <c r="S101" s="121"/>
      <c r="T101" s="122"/>
      <c r="U101" s="123"/>
      <c r="V101" s="65"/>
      <c r="W101" s="65"/>
      <c r="X101" s="88"/>
      <c r="Y101" s="65"/>
      <c r="Z101" s="65"/>
      <c r="AA101" s="65"/>
      <c r="AB101" s="65"/>
      <c r="AC101" s="65"/>
      <c r="AD101" s="65"/>
      <c r="AE101" s="65"/>
      <c r="AF101" s="65"/>
      <c r="AG101" s="65"/>
      <c r="AH101" s="65"/>
    </row>
    <row r="102" spans="1:34" ht="20.85" customHeight="1">
      <c r="A102" s="65"/>
      <c r="B102" s="257">
        <v>474</v>
      </c>
      <c r="C102" s="258" t="s">
        <v>78</v>
      </c>
      <c r="D102" s="409"/>
      <c r="E102" s="400"/>
      <c r="F102" s="314"/>
      <c r="G102" s="262"/>
      <c r="H102" s="263"/>
      <c r="I102" s="264"/>
      <c r="J102" s="315"/>
      <c r="K102" s="313"/>
      <c r="L102" s="311"/>
      <c r="M102" s="295"/>
      <c r="N102" s="296"/>
      <c r="O102" s="296"/>
      <c r="P102" s="118"/>
      <c r="Q102" s="119"/>
      <c r="R102" s="120"/>
      <c r="S102" s="121"/>
      <c r="T102" s="122"/>
      <c r="U102" s="123"/>
      <c r="V102" s="65"/>
      <c r="W102" s="65"/>
      <c r="X102" s="88"/>
      <c r="Y102" s="65"/>
      <c r="Z102" s="65"/>
      <c r="AA102" s="65"/>
      <c r="AB102" s="65"/>
      <c r="AC102" s="65"/>
      <c r="AD102" s="65"/>
      <c r="AE102" s="65"/>
      <c r="AF102" s="65"/>
      <c r="AG102" s="65"/>
      <c r="AH102" s="65"/>
    </row>
    <row r="103" spans="1:34" ht="20.85" customHeight="1">
      <c r="A103" s="65"/>
      <c r="B103" s="257">
        <v>475</v>
      </c>
      <c r="C103" s="258" t="s">
        <v>44</v>
      </c>
      <c r="D103" s="409"/>
      <c r="E103" s="400"/>
      <c r="F103" s="314"/>
      <c r="G103" s="262"/>
      <c r="H103" s="263"/>
      <c r="I103" s="264"/>
      <c r="J103" s="315"/>
      <c r="K103" s="313"/>
      <c r="L103" s="311"/>
      <c r="M103" s="295"/>
      <c r="N103" s="296"/>
      <c r="O103" s="296"/>
      <c r="P103" s="118"/>
      <c r="Q103" s="119"/>
      <c r="R103" s="120"/>
      <c r="S103" s="121"/>
      <c r="T103" s="122"/>
      <c r="U103" s="123"/>
      <c r="V103" s="65"/>
      <c r="W103" s="65"/>
      <c r="X103" s="88"/>
      <c r="Y103" s="65"/>
      <c r="Z103" s="65"/>
      <c r="AA103" s="65"/>
      <c r="AB103" s="65"/>
      <c r="AC103" s="65"/>
      <c r="AD103" s="65"/>
      <c r="AE103" s="65"/>
      <c r="AF103" s="65"/>
      <c r="AG103" s="65"/>
      <c r="AH103" s="65"/>
    </row>
    <row r="104" spans="1:34" ht="20.85" customHeight="1">
      <c r="A104" s="65"/>
      <c r="B104" s="257">
        <v>476</v>
      </c>
      <c r="C104" s="258" t="s">
        <v>79</v>
      </c>
      <c r="D104" s="409"/>
      <c r="E104" s="401"/>
      <c r="F104" s="314"/>
      <c r="G104" s="262"/>
      <c r="H104" s="263"/>
      <c r="I104" s="264"/>
      <c r="J104" s="315"/>
      <c r="K104" s="313"/>
      <c r="L104" s="311"/>
      <c r="M104" s="295"/>
      <c r="N104" s="296"/>
      <c r="O104" s="296"/>
      <c r="P104" s="118"/>
      <c r="Q104" s="119"/>
      <c r="R104" s="120"/>
      <c r="S104" s="121"/>
      <c r="T104" s="122"/>
      <c r="U104" s="123"/>
      <c r="V104" s="65"/>
      <c r="W104" s="65"/>
      <c r="X104" s="88"/>
      <c r="Y104" s="65"/>
      <c r="Z104" s="65"/>
      <c r="AA104" s="65"/>
      <c r="AB104" s="65"/>
      <c r="AC104" s="65"/>
      <c r="AD104" s="65"/>
      <c r="AE104" s="65"/>
      <c r="AF104" s="65"/>
      <c r="AG104" s="65"/>
      <c r="AH104" s="65"/>
    </row>
    <row r="105" spans="1:34" ht="20.7" customHeight="1">
      <c r="A105" s="65"/>
      <c r="B105" s="257">
        <v>478</v>
      </c>
      <c r="C105" s="258" t="s">
        <v>80</v>
      </c>
      <c r="D105" s="409"/>
      <c r="E105" s="399"/>
      <c r="F105" s="314"/>
      <c r="G105" s="262"/>
      <c r="H105" s="263"/>
      <c r="I105" s="264"/>
      <c r="J105" s="315"/>
      <c r="K105" s="316"/>
      <c r="L105" s="317"/>
      <c r="M105" s="295"/>
      <c r="N105" s="296"/>
      <c r="O105" s="296"/>
      <c r="P105" s="118"/>
      <c r="Q105" s="119"/>
      <c r="R105" s="120"/>
      <c r="S105" s="121"/>
      <c r="T105" s="122"/>
      <c r="U105" s="123"/>
      <c r="V105" s="65"/>
      <c r="W105" s="65"/>
      <c r="X105" s="88"/>
      <c r="Y105" s="65"/>
      <c r="Z105" s="65"/>
      <c r="AA105" s="65"/>
      <c r="AB105" s="65"/>
      <c r="AC105" s="65"/>
      <c r="AD105" s="65"/>
      <c r="AE105" s="65"/>
      <c r="AF105" s="65"/>
      <c r="AG105" s="65"/>
      <c r="AH105" s="65"/>
    </row>
    <row r="106" spans="1:34" ht="17.850000000000001" customHeight="1">
      <c r="A106" s="65"/>
      <c r="B106" s="257">
        <v>479</v>
      </c>
      <c r="C106" s="258" t="s">
        <v>81</v>
      </c>
      <c r="D106" s="409"/>
      <c r="E106" s="400"/>
      <c r="F106" s="314"/>
      <c r="G106" s="262"/>
      <c r="H106" s="263"/>
      <c r="I106" s="264"/>
      <c r="J106" s="315"/>
      <c r="K106" s="313"/>
      <c r="L106" s="311"/>
      <c r="M106" s="299"/>
      <c r="N106" s="300"/>
      <c r="O106" s="296"/>
      <c r="P106" s="118"/>
      <c r="Q106" s="119"/>
      <c r="R106" s="120"/>
      <c r="S106" s="121"/>
      <c r="T106" s="122"/>
      <c r="U106" s="123"/>
      <c r="V106" s="65"/>
      <c r="W106" s="65"/>
      <c r="X106" s="65"/>
      <c r="Y106" s="65"/>
      <c r="Z106" s="65"/>
      <c r="AA106" s="65"/>
      <c r="AB106" s="65"/>
      <c r="AC106" s="65"/>
      <c r="AD106" s="65"/>
      <c r="AE106" s="65"/>
      <c r="AF106" s="65"/>
      <c r="AG106" s="65"/>
      <c r="AH106" s="65"/>
    </row>
    <row r="107" spans="1:34" ht="21.45" customHeight="1">
      <c r="A107" s="65"/>
      <c r="B107" s="242">
        <v>480</v>
      </c>
      <c r="C107" s="253" t="s">
        <v>161</v>
      </c>
      <c r="D107" s="2">
        <v>0</v>
      </c>
      <c r="E107" s="393"/>
      <c r="F107" s="306"/>
      <c r="G107" s="285"/>
      <c r="H107" s="285"/>
      <c r="I107" s="307"/>
      <c r="J107" s="308">
        <v>1.1599999999999999E-2</v>
      </c>
      <c r="K107" s="304" t="s">
        <v>95</v>
      </c>
      <c r="L107" s="294">
        <f>D107*J107</f>
        <v>0</v>
      </c>
      <c r="M107" s="271"/>
      <c r="N107" s="67"/>
      <c r="O107" s="273"/>
      <c r="P107" s="108">
        <v>0</v>
      </c>
      <c r="Q107" s="109" t="s">
        <v>95</v>
      </c>
      <c r="R107" s="110">
        <f>D107*P107</f>
        <v>0</v>
      </c>
      <c r="S107" s="111">
        <v>0.02</v>
      </c>
      <c r="T107" s="112" t="s">
        <v>95</v>
      </c>
      <c r="U107" s="113">
        <f>D107*S107</f>
        <v>0</v>
      </c>
      <c r="V107" s="65"/>
      <c r="W107" s="65"/>
      <c r="X107" s="65"/>
      <c r="Y107" s="65"/>
      <c r="Z107" s="65"/>
      <c r="AA107" s="65"/>
      <c r="AB107" s="65"/>
      <c r="AC107" s="65"/>
      <c r="AD107" s="65"/>
      <c r="AE107" s="65"/>
      <c r="AF107" s="65"/>
      <c r="AG107" s="65"/>
      <c r="AH107" s="65"/>
    </row>
    <row r="108" spans="1:34" ht="21.45" customHeight="1">
      <c r="A108" s="65"/>
      <c r="B108" s="257">
        <v>481</v>
      </c>
      <c r="C108" s="258" t="s">
        <v>82</v>
      </c>
      <c r="D108" s="409"/>
      <c r="E108" s="399"/>
      <c r="F108" s="261"/>
      <c r="G108" s="262"/>
      <c r="H108" s="263"/>
      <c r="I108" s="264"/>
      <c r="J108" s="315"/>
      <c r="K108" s="313"/>
      <c r="L108" s="311"/>
      <c r="M108" s="301"/>
      <c r="N108" s="302"/>
      <c r="O108" s="296"/>
      <c r="P108" s="118"/>
      <c r="Q108" s="119"/>
      <c r="R108" s="120"/>
      <c r="S108" s="121"/>
      <c r="T108" s="122"/>
      <c r="U108" s="123"/>
      <c r="V108" s="65"/>
      <c r="W108" s="65"/>
      <c r="X108" s="65"/>
      <c r="Y108" s="65"/>
      <c r="Z108" s="65"/>
      <c r="AA108" s="65"/>
      <c r="AB108" s="65"/>
      <c r="AC108" s="65"/>
      <c r="AD108" s="65"/>
      <c r="AE108" s="65"/>
      <c r="AF108" s="65"/>
      <c r="AG108" s="65"/>
      <c r="AH108" s="65"/>
    </row>
    <row r="109" spans="1:34" ht="20.85" customHeight="1">
      <c r="A109" s="65"/>
      <c r="B109" s="257">
        <v>482</v>
      </c>
      <c r="C109" s="258" t="s">
        <v>83</v>
      </c>
      <c r="D109" s="409"/>
      <c r="E109" s="400"/>
      <c r="F109" s="261"/>
      <c r="G109" s="262"/>
      <c r="H109" s="263"/>
      <c r="I109" s="264"/>
      <c r="J109" s="315"/>
      <c r="K109" s="313"/>
      <c r="L109" s="311"/>
      <c r="M109" s="295"/>
      <c r="N109" s="296"/>
      <c r="O109" s="296"/>
      <c r="P109" s="118"/>
      <c r="Q109" s="119"/>
      <c r="R109" s="120"/>
      <c r="S109" s="121"/>
      <c r="T109" s="122"/>
      <c r="U109" s="123"/>
      <c r="V109" s="65"/>
      <c r="W109" s="65"/>
      <c r="X109" s="65"/>
      <c r="Y109" s="65"/>
      <c r="Z109" s="65"/>
      <c r="AA109" s="65"/>
      <c r="AB109" s="65"/>
      <c r="AC109" s="65"/>
      <c r="AD109" s="65"/>
      <c r="AE109" s="65"/>
      <c r="AF109" s="65"/>
      <c r="AG109" s="65"/>
      <c r="AH109" s="65"/>
    </row>
    <row r="110" spans="1:34" ht="21.75" customHeight="1">
      <c r="A110" s="65"/>
      <c r="B110" s="257">
        <v>483</v>
      </c>
      <c r="C110" s="258" t="s">
        <v>84</v>
      </c>
      <c r="D110" s="409"/>
      <c r="E110" s="400"/>
      <c r="F110" s="261"/>
      <c r="G110" s="262"/>
      <c r="H110" s="263"/>
      <c r="I110" s="264"/>
      <c r="J110" s="315"/>
      <c r="K110" s="313"/>
      <c r="L110" s="311"/>
      <c r="M110" s="295"/>
      <c r="N110" s="296"/>
      <c r="O110" s="296"/>
      <c r="P110" s="118"/>
      <c r="Q110" s="119"/>
      <c r="R110" s="120"/>
      <c r="S110" s="121"/>
      <c r="T110" s="122"/>
      <c r="U110" s="123"/>
      <c r="V110" s="65"/>
      <c r="W110" s="65"/>
      <c r="X110" s="65"/>
      <c r="Y110" s="65"/>
      <c r="Z110" s="65"/>
      <c r="AA110" s="65"/>
      <c r="AB110" s="65"/>
      <c r="AC110" s="65"/>
      <c r="AD110" s="65"/>
      <c r="AE110" s="65"/>
      <c r="AF110" s="65"/>
      <c r="AG110" s="65"/>
      <c r="AH110" s="65"/>
    </row>
    <row r="111" spans="1:34" ht="20.25" customHeight="1">
      <c r="A111" s="65"/>
      <c r="B111" s="257">
        <v>484</v>
      </c>
      <c r="C111" s="258" t="s">
        <v>86</v>
      </c>
      <c r="D111" s="409"/>
      <c r="E111" s="400"/>
      <c r="F111" s="261"/>
      <c r="G111" s="262"/>
      <c r="H111" s="263"/>
      <c r="I111" s="264"/>
      <c r="J111" s="315"/>
      <c r="K111" s="313"/>
      <c r="L111" s="311"/>
      <c r="M111" s="295"/>
      <c r="N111" s="296"/>
      <c r="O111" s="296"/>
      <c r="P111" s="118"/>
      <c r="Q111" s="119"/>
      <c r="R111" s="120"/>
      <c r="S111" s="121"/>
      <c r="T111" s="122"/>
      <c r="U111" s="123"/>
      <c r="V111" s="65"/>
      <c r="W111" s="65"/>
      <c r="X111" s="65"/>
      <c r="Y111" s="65"/>
      <c r="Z111" s="65"/>
      <c r="AA111" s="65"/>
      <c r="AB111" s="65"/>
      <c r="AC111" s="65"/>
      <c r="AD111" s="65"/>
      <c r="AE111" s="65"/>
      <c r="AF111" s="65"/>
      <c r="AG111" s="65"/>
      <c r="AH111" s="65"/>
    </row>
    <row r="112" spans="1:34" ht="20.7" customHeight="1">
      <c r="A112" s="65"/>
      <c r="B112" s="257">
        <v>485</v>
      </c>
      <c r="C112" s="258" t="s">
        <v>68</v>
      </c>
      <c r="D112" s="409"/>
      <c r="E112" s="400"/>
      <c r="F112" s="261"/>
      <c r="G112" s="262"/>
      <c r="H112" s="263"/>
      <c r="I112" s="264"/>
      <c r="J112" s="315"/>
      <c r="K112" s="313"/>
      <c r="L112" s="311"/>
      <c r="M112" s="295"/>
      <c r="N112" s="296"/>
      <c r="O112" s="296"/>
      <c r="P112" s="118"/>
      <c r="Q112" s="119"/>
      <c r="R112" s="120"/>
      <c r="S112" s="121"/>
      <c r="T112" s="122"/>
      <c r="U112" s="123"/>
      <c r="V112" s="65"/>
      <c r="W112" s="65"/>
      <c r="X112" s="65"/>
      <c r="Y112" s="65"/>
      <c r="Z112" s="65"/>
      <c r="AA112" s="65"/>
      <c r="AB112" s="65"/>
      <c r="AC112" s="65"/>
      <c r="AD112" s="65"/>
      <c r="AE112" s="65"/>
      <c r="AF112" s="65"/>
      <c r="AG112" s="65"/>
      <c r="AH112" s="65"/>
    </row>
    <row r="113" spans="1:34" ht="20.85" customHeight="1">
      <c r="A113" s="65"/>
      <c r="B113" s="257">
        <v>489</v>
      </c>
      <c r="C113" s="258" t="s">
        <v>87</v>
      </c>
      <c r="D113" s="409"/>
      <c r="E113" s="401"/>
      <c r="F113" s="261"/>
      <c r="G113" s="262"/>
      <c r="H113" s="263"/>
      <c r="I113" s="264"/>
      <c r="J113" s="318"/>
      <c r="K113" s="319"/>
      <c r="L113" s="311"/>
      <c r="M113" s="299"/>
      <c r="N113" s="300"/>
      <c r="O113" s="296"/>
      <c r="P113" s="118"/>
      <c r="Q113" s="119"/>
      <c r="R113" s="120"/>
      <c r="S113" s="124"/>
      <c r="T113" s="125"/>
      <c r="U113" s="126"/>
      <c r="V113" s="65"/>
      <c r="W113" s="65"/>
      <c r="X113" s="65"/>
      <c r="Y113" s="65"/>
      <c r="Z113" s="65"/>
      <c r="AA113" s="65"/>
      <c r="AB113" s="65"/>
      <c r="AC113" s="65"/>
      <c r="AD113" s="65"/>
      <c r="AE113" s="65"/>
      <c r="AF113" s="65"/>
      <c r="AG113" s="65"/>
      <c r="AH113" s="65"/>
    </row>
    <row r="114" spans="1:34" ht="20.7" customHeight="1" thickBot="1">
      <c r="A114" s="65"/>
      <c r="B114" s="242">
        <v>490</v>
      </c>
      <c r="C114" s="253" t="s">
        <v>163</v>
      </c>
      <c r="D114" s="2">
        <v>0</v>
      </c>
      <c r="E114" s="402"/>
      <c r="F114" s="287"/>
      <c r="G114" s="285"/>
      <c r="H114" s="285"/>
      <c r="I114" s="285"/>
      <c r="J114" s="308">
        <v>0</v>
      </c>
      <c r="K114" s="304" t="s">
        <v>95</v>
      </c>
      <c r="L114" s="294">
        <f>D114*J114</f>
        <v>0</v>
      </c>
      <c r="M114" s="271"/>
      <c r="N114" s="67"/>
      <c r="O114" s="273"/>
      <c r="P114" s="108">
        <v>0</v>
      </c>
      <c r="Q114" s="109" t="s">
        <v>95</v>
      </c>
      <c r="R114" s="110">
        <f>D114*P114</f>
        <v>0</v>
      </c>
      <c r="S114" s="111">
        <v>0.02</v>
      </c>
      <c r="T114" s="112" t="s">
        <v>95</v>
      </c>
      <c r="U114" s="113">
        <f>D114*S114</f>
        <v>0</v>
      </c>
      <c r="V114" s="65"/>
      <c r="W114" s="65"/>
      <c r="X114" s="65"/>
      <c r="Y114" s="65"/>
      <c r="Z114" s="65"/>
      <c r="AA114" s="65"/>
      <c r="AB114" s="65"/>
      <c r="AC114" s="65"/>
      <c r="AD114" s="65"/>
      <c r="AE114" s="65"/>
      <c r="AF114" s="65"/>
      <c r="AG114" s="65"/>
      <c r="AH114" s="65"/>
    </row>
    <row r="115" spans="1:34" s="42" customFormat="1" ht="30" customHeight="1" thickBot="1">
      <c r="A115" s="130"/>
      <c r="B115" s="260"/>
      <c r="C115" s="133"/>
      <c r="D115" s="410">
        <f>SUM(D8:D114)</f>
        <v>0</v>
      </c>
      <c r="E115" s="403"/>
      <c r="F115" s="320"/>
      <c r="G115" s="321"/>
      <c r="H115" s="322"/>
      <c r="I115" s="323"/>
      <c r="J115" s="127"/>
      <c r="K115" s="127"/>
      <c r="L115" s="324">
        <f>SUM(L8:L114)</f>
        <v>0</v>
      </c>
      <c r="M115" s="127"/>
      <c r="N115" s="127"/>
      <c r="O115" s="325">
        <f>SUM(O8:O54)</f>
        <v>0</v>
      </c>
      <c r="P115" s="127"/>
      <c r="Q115" s="127"/>
      <c r="R115" s="128">
        <f>SUM(R57:R114)</f>
        <v>0</v>
      </c>
      <c r="S115" s="127"/>
      <c r="T115" s="127"/>
      <c r="U115" s="129">
        <f>SUM(U57:U114)</f>
        <v>0</v>
      </c>
      <c r="V115" s="130"/>
      <c r="W115" s="130"/>
      <c r="X115" s="130"/>
      <c r="Y115" s="130"/>
      <c r="Z115" s="131" t="s">
        <v>118</v>
      </c>
      <c r="AA115" s="132" t="s">
        <v>119</v>
      </c>
      <c r="AB115" s="133"/>
      <c r="AC115" s="133"/>
      <c r="AD115" s="130"/>
      <c r="AE115" s="134"/>
      <c r="AF115" s="135"/>
      <c r="AG115" s="130"/>
      <c r="AH115" s="130"/>
    </row>
    <row r="116" spans="1:34" s="42" customFormat="1" ht="28.05" customHeight="1">
      <c r="A116" s="130"/>
      <c r="B116" s="260"/>
      <c r="C116" s="133"/>
      <c r="D116" s="411"/>
      <c r="E116" s="404"/>
      <c r="F116" s="290"/>
      <c r="G116" s="326"/>
      <c r="H116" s="263"/>
      <c r="I116" s="327"/>
      <c r="J116" s="130"/>
      <c r="K116" s="130"/>
      <c r="L116" s="165"/>
      <c r="M116" s="130"/>
      <c r="N116" s="130"/>
      <c r="O116" s="328"/>
      <c r="P116" s="130"/>
      <c r="Q116" s="130"/>
      <c r="R116" s="136"/>
      <c r="S116" s="137"/>
      <c r="T116" s="137"/>
      <c r="U116" s="138"/>
      <c r="V116" s="130"/>
      <c r="W116" s="130"/>
      <c r="X116" s="130"/>
      <c r="Y116" s="130"/>
      <c r="Z116" s="139">
        <v>1</v>
      </c>
      <c r="AA116" s="140">
        <f>($W$157*(1+$X$157)^0)+($W$158*(1+$X$158)^0)+($W$159*(1+$X$159)^0)+($W$160*(1+$X$160)^0)+($W$164*(1+$X$164)^0)+($W$163*(1+$X$163)^0)+($W$162*(1+$X$162)^0)+($W$161*(1+$X$161)^0)</f>
        <v>0</v>
      </c>
      <c r="AB116" s="141"/>
      <c r="AC116" s="141"/>
      <c r="AD116" s="130"/>
      <c r="AE116" s="142"/>
      <c r="AF116" s="135"/>
      <c r="AG116" s="130"/>
      <c r="AH116" s="130"/>
    </row>
    <row r="117" spans="1:34" s="42" customFormat="1" ht="28.05" customHeight="1">
      <c r="A117" s="130"/>
      <c r="B117" s="130"/>
      <c r="C117" s="130"/>
      <c r="D117" s="411"/>
      <c r="E117" s="404"/>
      <c r="F117" s="290"/>
      <c r="G117" s="326"/>
      <c r="H117" s="263"/>
      <c r="I117" s="327"/>
      <c r="J117" s="130"/>
      <c r="K117" s="130"/>
      <c r="L117" s="165"/>
      <c r="M117" s="130"/>
      <c r="N117" s="130"/>
      <c r="O117" s="328"/>
      <c r="P117" s="130"/>
      <c r="Q117" s="130"/>
      <c r="R117" s="141"/>
      <c r="S117" s="137"/>
      <c r="T117" s="137"/>
      <c r="U117" s="138"/>
      <c r="V117" s="130"/>
      <c r="W117" s="130"/>
      <c r="X117" s="130"/>
      <c r="Y117" s="130"/>
      <c r="Z117" s="139">
        <v>2</v>
      </c>
      <c r="AA117" s="143">
        <f>($W$157*(1+$X$157)^1)+($W$158*(1+$X$158)^1)+($W$159*(1+$X$159)^1)+($W$160*(1+$X$160)^1)+($W$164*(1+$X$164)^1)+($W$163*(1+$X$163)^1)+($W$162*(1+$X$162)^1)+($W$161*(1+$X$161)^1)</f>
        <v>0</v>
      </c>
      <c r="AB117" s="141"/>
      <c r="AC117" s="141"/>
      <c r="AD117" s="130"/>
      <c r="AE117" s="142"/>
      <c r="AF117" s="135"/>
      <c r="AG117" s="130"/>
      <c r="AH117" s="130"/>
    </row>
    <row r="118" spans="1:34" s="42" customFormat="1" ht="28.05" customHeight="1">
      <c r="A118" s="130"/>
      <c r="B118" s="130"/>
      <c r="C118" s="130"/>
      <c r="D118" s="411"/>
      <c r="E118" s="404"/>
      <c r="F118" s="290"/>
      <c r="G118" s="326"/>
      <c r="H118" s="263"/>
      <c r="I118" s="327"/>
      <c r="J118" s="130"/>
      <c r="K118" s="130"/>
      <c r="L118" s="146"/>
      <c r="M118" s="130"/>
      <c r="N118" s="130"/>
      <c r="O118" s="144"/>
      <c r="P118" s="130"/>
      <c r="Q118" s="130"/>
      <c r="R118" s="130"/>
      <c r="S118" s="137"/>
      <c r="T118" s="137"/>
      <c r="U118" s="138"/>
      <c r="V118" s="130"/>
      <c r="W118" s="130"/>
      <c r="X118" s="130"/>
      <c r="Y118" s="130"/>
      <c r="Z118" s="139">
        <v>3</v>
      </c>
      <c r="AA118" s="143">
        <f>($W$157*(1+$X$157)^2)+($W$158*(1+$X$158)^2)+($W$159*(1+$X$159)^2)+($W$160*(1+$X$160)^2)+($W$164*(1+$X$164)^2)+($W$163*(1+$X$163)^2)+($W$162*(1+$X$162)^2)+($W$161*(1+$X$161)^2)</f>
        <v>0</v>
      </c>
      <c r="AB118" s="141"/>
      <c r="AC118" s="141"/>
      <c r="AD118" s="130"/>
      <c r="AE118" s="142"/>
      <c r="AF118" s="135"/>
      <c r="AG118" s="130"/>
      <c r="AH118" s="130"/>
    </row>
    <row r="119" spans="1:34" s="42" customFormat="1" ht="28.05" customHeight="1">
      <c r="A119" s="130"/>
      <c r="B119" s="130"/>
      <c r="C119" s="130"/>
      <c r="D119" s="412"/>
      <c r="E119" s="404"/>
      <c r="F119" s="290"/>
      <c r="G119" s="326"/>
      <c r="H119" s="263"/>
      <c r="I119" s="327"/>
      <c r="J119" s="130"/>
      <c r="K119" s="130"/>
      <c r="L119" s="165"/>
      <c r="M119" s="130"/>
      <c r="N119" s="130"/>
      <c r="O119" s="328"/>
      <c r="P119" s="144"/>
      <c r="Q119" s="144"/>
      <c r="R119" s="145"/>
      <c r="S119" s="137"/>
      <c r="T119" s="137"/>
      <c r="U119" s="138"/>
      <c r="V119" s="130"/>
      <c r="W119" s="130"/>
      <c r="X119" s="130"/>
      <c r="Y119" s="130"/>
      <c r="Z119" s="139">
        <v>4</v>
      </c>
      <c r="AA119" s="143">
        <f>($W$157*(1+$X$157)^3)+($W$158*(1+$X$158)^3)+($W$159*(1+$X$159)^3)+($W$160*(1+$X$160)^3)+($W$164*(1+$X$164)^3)+($W$163*(1+$X$163)^3)+($W$162*(1+$X$162)^3)+($W$161*(1+$X$161)^3)</f>
        <v>0</v>
      </c>
      <c r="AB119" s="141"/>
      <c r="AC119" s="141"/>
      <c r="AD119" s="130"/>
      <c r="AE119" s="142"/>
      <c r="AF119" s="135"/>
      <c r="AG119" s="130"/>
      <c r="AH119" s="130"/>
    </row>
    <row r="120" spans="1:34" s="42" customFormat="1" ht="28.05" customHeight="1">
      <c r="A120" s="130"/>
      <c r="B120" s="130"/>
      <c r="C120" s="130"/>
      <c r="D120" s="413"/>
      <c r="E120" s="404"/>
      <c r="F120" s="290"/>
      <c r="G120" s="326"/>
      <c r="H120" s="263"/>
      <c r="I120" s="327"/>
      <c r="J120" s="130"/>
      <c r="K120" s="130"/>
      <c r="L120" s="165"/>
      <c r="M120" s="130"/>
      <c r="N120" s="130"/>
      <c r="O120" s="328"/>
      <c r="P120" s="144"/>
      <c r="Q120" s="144"/>
      <c r="R120" s="145"/>
      <c r="S120" s="137"/>
      <c r="T120" s="137"/>
      <c r="U120" s="138"/>
      <c r="V120" s="130"/>
      <c r="W120" s="130"/>
      <c r="X120" s="130"/>
      <c r="Y120" s="130"/>
      <c r="Z120" s="139">
        <v>6</v>
      </c>
      <c r="AA120" s="143">
        <f>($W$157*(1+$X$157)^4)+($W$158*(1+$X$158)^4)+($W$159*(1+$X$159)^4)+($W$160*(1+$X$160)^4)+($W$164*(1+$X$164)^4)+($W$163*(1+$X$163)^4)+($W$162*(1+$X$162)^4)+($W$161*(1+$X$161)^4)</f>
        <v>0</v>
      </c>
      <c r="AB120" s="141"/>
      <c r="AC120" s="141"/>
      <c r="AD120" s="130"/>
      <c r="AE120" s="142"/>
      <c r="AF120" s="135"/>
      <c r="AG120" s="130"/>
      <c r="AH120" s="130"/>
    </row>
    <row r="121" spans="1:34" s="42" customFormat="1" ht="28.05" customHeight="1">
      <c r="A121" s="130"/>
      <c r="B121" s="130"/>
      <c r="C121" s="130"/>
      <c r="D121" s="414"/>
      <c r="E121" s="404"/>
      <c r="F121" s="290"/>
      <c r="G121" s="326"/>
      <c r="H121" s="263"/>
      <c r="I121" s="327"/>
      <c r="J121" s="130"/>
      <c r="K121" s="130"/>
      <c r="L121" s="146"/>
      <c r="M121" s="130"/>
      <c r="N121" s="130"/>
      <c r="O121" s="130"/>
      <c r="P121" s="130"/>
      <c r="Q121" s="130"/>
      <c r="R121" s="144"/>
      <c r="S121" s="137"/>
      <c r="T121" s="137"/>
      <c r="U121" s="138"/>
      <c r="V121" s="130"/>
      <c r="W121" s="130"/>
      <c r="X121" s="130"/>
      <c r="Y121" s="130"/>
      <c r="Z121" s="139">
        <v>7</v>
      </c>
      <c r="AA121" s="143">
        <f>($W$157*(1+$X$157)^6)+($W$158*(1+$X$158)^6)+($W$159*(1+$X$159)^6)+($W$160*(1+$X$160)^6)+($W$164*(1+$X$164)^6)+($W$163*(1+$X$163)^6)+($W$162*(1+$X$162)^6)+($W$161*(1+$X$161)^6)</f>
        <v>0</v>
      </c>
      <c r="AB121" s="141"/>
      <c r="AC121" s="141"/>
      <c r="AD121" s="130"/>
      <c r="AE121" s="142"/>
      <c r="AF121" s="135"/>
      <c r="AG121" s="130"/>
      <c r="AH121" s="130"/>
    </row>
    <row r="122" spans="1:34" s="42" customFormat="1" ht="28.05" customHeight="1">
      <c r="A122" s="130"/>
      <c r="B122" s="130"/>
      <c r="C122" s="130"/>
      <c r="D122" s="414"/>
      <c r="E122" s="404"/>
      <c r="F122" s="290"/>
      <c r="G122" s="326"/>
      <c r="H122" s="263"/>
      <c r="I122" s="168"/>
      <c r="J122" s="130"/>
      <c r="K122" s="130"/>
      <c r="L122" s="146"/>
      <c r="M122" s="130"/>
      <c r="N122" s="130"/>
      <c r="O122" s="130"/>
      <c r="P122" s="130"/>
      <c r="Q122" s="130"/>
      <c r="R122" s="144"/>
      <c r="S122" s="137"/>
      <c r="T122" s="137"/>
      <c r="U122" s="138"/>
      <c r="V122" s="130"/>
      <c r="W122" s="130"/>
      <c r="X122" s="130"/>
      <c r="Y122" s="130"/>
      <c r="Z122" s="139">
        <v>8</v>
      </c>
      <c r="AA122" s="143">
        <f>($W$157*(1+$X$157)^7)+($W$158*(1+$X$158)^7)+($W$159*(1+$X$159)^7)+($W$160*(1+$X$160)^7)+($W$164*(1+$X$164)^7)+($W$163*(1+$X$163)^7)+($W$162*(1+$X$162)^7)+($W$161*(1+$X$161)^7)</f>
        <v>0</v>
      </c>
      <c r="AB122" s="141"/>
      <c r="AC122" s="141"/>
      <c r="AD122" s="130"/>
      <c r="AE122" s="142"/>
      <c r="AF122" s="135"/>
      <c r="AG122" s="130"/>
      <c r="AH122" s="130"/>
    </row>
    <row r="123" spans="1:34" s="42" customFormat="1" ht="28.05" customHeight="1">
      <c r="A123" s="130"/>
      <c r="B123" s="130"/>
      <c r="C123" s="130"/>
      <c r="D123" s="414"/>
      <c r="E123" s="404"/>
      <c r="F123" s="290"/>
      <c r="G123" s="326"/>
      <c r="H123" s="263"/>
      <c r="I123" s="168"/>
      <c r="J123" s="130"/>
      <c r="K123" s="130"/>
      <c r="L123" s="146"/>
      <c r="M123" s="146"/>
      <c r="N123" s="146"/>
      <c r="O123" s="146"/>
      <c r="P123" s="146"/>
      <c r="Q123" s="146"/>
      <c r="R123" s="144"/>
      <c r="S123" s="137"/>
      <c r="T123" s="137"/>
      <c r="U123" s="138"/>
      <c r="V123" s="130"/>
      <c r="W123" s="130"/>
      <c r="X123" s="130"/>
      <c r="Y123" s="130"/>
      <c r="Z123" s="139">
        <v>9</v>
      </c>
      <c r="AA123" s="143">
        <f>($W$157*(1+$X$157)^8)+($W$158*(1+$X$158)^8)+($W$159*(1+$X$159)^8)+($W$160*(1+$X$160)^8)+($W$164*(1+$X$164)^8)+($W$163*(1+$X$163)^8)+($W$162*(1+$X$162)^8)+($W$161*(1+$X$161)^8)</f>
        <v>0</v>
      </c>
      <c r="AB123" s="141"/>
      <c r="AC123" s="141"/>
      <c r="AD123" s="130"/>
      <c r="AE123" s="142"/>
      <c r="AF123" s="135"/>
      <c r="AG123" s="130"/>
      <c r="AH123" s="130"/>
    </row>
    <row r="124" spans="1:34" s="42" customFormat="1" ht="28.05" customHeight="1">
      <c r="A124" s="130"/>
      <c r="B124" s="260"/>
      <c r="C124" s="133"/>
      <c r="D124" s="414"/>
      <c r="E124" s="404"/>
      <c r="F124" s="290"/>
      <c r="G124" s="326"/>
      <c r="H124" s="263"/>
      <c r="I124" s="168"/>
      <c r="J124" s="130"/>
      <c r="K124" s="130"/>
      <c r="L124" s="146"/>
      <c r="M124" s="146"/>
      <c r="N124" s="146"/>
      <c r="O124" s="146"/>
      <c r="P124" s="146"/>
      <c r="Q124" s="146"/>
      <c r="R124" s="144"/>
      <c r="S124" s="137"/>
      <c r="T124" s="137"/>
      <c r="U124" s="138"/>
      <c r="V124" s="130"/>
      <c r="W124" s="130"/>
      <c r="X124" s="130"/>
      <c r="Y124" s="130"/>
      <c r="Z124" s="139">
        <v>10</v>
      </c>
      <c r="AA124" s="143">
        <f>($W$157*(1+$X$157)^9)+($W$158*(1+$X$158)^9)+($W$159*(1+$X$159)^9)+($W$160*(1+$X$160)^9)+($W$164*(1+$X$164)^9)+($W$163*(1+$X$163)^9)+($W$162*(1+$X$162)^9)+($W$161*(1+$X$161)^9)</f>
        <v>0</v>
      </c>
      <c r="AB124" s="141"/>
      <c r="AC124" s="141"/>
      <c r="AD124" s="130"/>
      <c r="AE124" s="142"/>
      <c r="AF124" s="135"/>
      <c r="AG124" s="130"/>
      <c r="AH124" s="130"/>
    </row>
    <row r="125" spans="1:34" s="42" customFormat="1" ht="28.05" customHeight="1">
      <c r="A125" s="130"/>
      <c r="B125" s="130"/>
      <c r="C125" s="130"/>
      <c r="D125" s="414"/>
      <c r="E125" s="404"/>
      <c r="F125" s="290"/>
      <c r="G125" s="326"/>
      <c r="H125" s="263"/>
      <c r="I125" s="168"/>
      <c r="J125" s="130"/>
      <c r="K125" s="130"/>
      <c r="L125" s="130"/>
      <c r="M125" s="130"/>
      <c r="N125" s="130"/>
      <c r="O125" s="130"/>
      <c r="P125" s="147"/>
      <c r="Q125" s="147"/>
      <c r="R125" s="144"/>
      <c r="S125" s="137"/>
      <c r="T125" s="137"/>
      <c r="U125" s="138"/>
      <c r="V125" s="130"/>
      <c r="W125" s="130"/>
      <c r="X125" s="130"/>
      <c r="Y125" s="130"/>
      <c r="Z125" s="139">
        <v>11</v>
      </c>
      <c r="AA125" s="143">
        <f>($W$157*(1+$X$157)^10)+($W$158*(1+$X$158)^10)+($W$159*(1+$X$159)^10)+($W$160*(1+$X$160)^10)+($W$164*(1+$X$164)^10)+($W$163*(1+$X$163)^10)+($W$162*(1+$X$162)^10)+($W$161*(1+$X$161)^10)</f>
        <v>0</v>
      </c>
      <c r="AB125" s="141"/>
      <c r="AC125" s="141"/>
      <c r="AD125" s="130"/>
      <c r="AE125" s="142"/>
      <c r="AF125" s="135"/>
      <c r="AG125" s="130"/>
      <c r="AH125" s="130"/>
    </row>
    <row r="126" spans="1:34" s="42" customFormat="1" ht="28.05" customHeight="1">
      <c r="A126" s="130"/>
      <c r="B126" s="130"/>
      <c r="C126" s="130"/>
      <c r="D126" s="414"/>
      <c r="E126" s="404"/>
      <c r="F126" s="290"/>
      <c r="G126" s="326"/>
      <c r="H126" s="263"/>
      <c r="I126" s="168"/>
      <c r="J126" s="130"/>
      <c r="K126" s="130"/>
      <c r="L126" s="130"/>
      <c r="M126" s="130"/>
      <c r="N126" s="130"/>
      <c r="O126" s="130"/>
      <c r="P126" s="147"/>
      <c r="Q126" s="147"/>
      <c r="R126" s="144"/>
      <c r="S126" s="137"/>
      <c r="T126" s="137"/>
      <c r="U126" s="138"/>
      <c r="V126" s="130"/>
      <c r="W126" s="130"/>
      <c r="X126" s="130"/>
      <c r="Y126" s="130"/>
      <c r="Z126" s="139">
        <v>12</v>
      </c>
      <c r="AA126" s="143">
        <f>($W$157*(1+$X$157)^11)+($W$158*(1+$X$158)^11)+($W$159*(1+$X$159)^11)+($W$160*(1+$X$160)^11)+($W$164*(1+$X$164)^11)+($W$163*(1+$X$163)^11)+($W$162*(1+$X$162)^11)+($W$161*(1+$X$161)^11)</f>
        <v>0</v>
      </c>
      <c r="AB126" s="141"/>
      <c r="AC126" s="141"/>
      <c r="AD126" s="130"/>
      <c r="AE126" s="142"/>
      <c r="AF126" s="135"/>
      <c r="AG126" s="130"/>
      <c r="AH126" s="130"/>
    </row>
    <row r="127" spans="1:34" s="42" customFormat="1" ht="28.05" customHeight="1" thickBot="1">
      <c r="A127" s="130"/>
      <c r="B127" s="130"/>
      <c r="C127" s="130"/>
      <c r="D127" s="414"/>
      <c r="E127" s="404"/>
      <c r="F127" s="290"/>
      <c r="G127" s="326"/>
      <c r="H127" s="263"/>
      <c r="I127" s="329" t="s">
        <v>175</v>
      </c>
      <c r="J127" s="168"/>
      <c r="K127" s="168"/>
      <c r="L127" s="168"/>
      <c r="M127" s="168"/>
      <c r="N127" s="168"/>
      <c r="O127" s="168"/>
      <c r="P127" s="147"/>
      <c r="Q127" s="147"/>
      <c r="R127" s="144"/>
      <c r="S127" s="137"/>
      <c r="T127" s="137"/>
      <c r="U127" s="138"/>
      <c r="V127" s="130"/>
      <c r="W127" s="130"/>
      <c r="X127" s="130"/>
      <c r="Y127" s="130"/>
      <c r="Z127" s="139">
        <v>13</v>
      </c>
      <c r="AA127" s="143">
        <f>($W$157*(1+$X$157)^12)+($W$158*(1+$X$158)^12)+($W$159*(1+$X$159)^12)+($W$160*(1+$X$160)^12)+($W$164*(1+$X$164)^12)+($W$163*(1+$X$163)^12)+($W$162*(1+$X$162)^12)+($W$161*(1+$X$161)^12)</f>
        <v>0</v>
      </c>
      <c r="AB127" s="141"/>
      <c r="AC127" s="141"/>
      <c r="AD127" s="130"/>
      <c r="AE127" s="148"/>
      <c r="AF127" s="135"/>
      <c r="AG127" s="130"/>
      <c r="AH127" s="130"/>
    </row>
    <row r="128" spans="1:34" s="42" customFormat="1" ht="28.05" customHeight="1">
      <c r="A128" s="130"/>
      <c r="B128" s="130"/>
      <c r="C128" s="130"/>
      <c r="D128" s="414"/>
      <c r="E128" s="404"/>
      <c r="F128" s="290"/>
      <c r="G128" s="326"/>
      <c r="H128" s="263"/>
      <c r="I128" s="330"/>
      <c r="J128" s="331" t="s">
        <v>105</v>
      </c>
      <c r="K128" s="332" t="s">
        <v>139</v>
      </c>
      <c r="L128" s="333" t="s">
        <v>100</v>
      </c>
      <c r="M128" s="334" t="s">
        <v>106</v>
      </c>
      <c r="N128" s="335" t="s">
        <v>107</v>
      </c>
      <c r="O128" s="336" t="s">
        <v>113</v>
      </c>
      <c r="P128" s="147"/>
      <c r="Q128" s="147"/>
      <c r="R128" s="144"/>
      <c r="S128" s="137"/>
      <c r="T128" s="137"/>
      <c r="U128" s="138"/>
      <c r="V128" s="130"/>
      <c r="W128" s="130"/>
      <c r="X128" s="130"/>
      <c r="Y128" s="130"/>
      <c r="Z128" s="139">
        <v>14</v>
      </c>
      <c r="AA128" s="143">
        <f>($W$157*(1+$X$157)^13)+($W$158*(1+$X$158)^13)+($W$159*(1+$X$159)^13)+($W$160*(1+$X$160)^13)+($W$164*(1+$X$164)^13)+($W$163*(1+$X$163)^13)+($W$162*(1+$X$162)^13)+($W$161*(1+$X$161)^13)</f>
        <v>0</v>
      </c>
      <c r="AB128" s="141"/>
      <c r="AC128" s="141"/>
      <c r="AD128" s="130"/>
      <c r="AE128" s="142"/>
      <c r="AF128" s="135"/>
      <c r="AG128" s="130"/>
      <c r="AH128" s="130"/>
    </row>
    <row r="129" spans="1:34" s="42" customFormat="1" ht="28.05" customHeight="1">
      <c r="A129" s="130"/>
      <c r="B129" s="130"/>
      <c r="C129" s="130"/>
      <c r="D129" s="414"/>
      <c r="E129" s="404"/>
      <c r="F129" s="290"/>
      <c r="G129" s="326"/>
      <c r="H129" s="263"/>
      <c r="I129" s="330" t="s">
        <v>108</v>
      </c>
      <c r="J129" s="337" t="s">
        <v>109</v>
      </c>
      <c r="K129" s="3">
        <v>0</v>
      </c>
      <c r="L129" s="344">
        <v>25</v>
      </c>
      <c r="M129" s="345">
        <v>2</v>
      </c>
      <c r="N129" s="346">
        <v>2</v>
      </c>
      <c r="O129" s="347">
        <f t="shared" ref="O129:O135" si="9">K129/L129*M129*N129</f>
        <v>0</v>
      </c>
      <c r="P129" s="147"/>
      <c r="Q129" s="147"/>
      <c r="R129" s="144"/>
      <c r="S129" s="137"/>
      <c r="T129" s="137"/>
      <c r="U129" s="138"/>
      <c r="V129" s="130"/>
      <c r="W129" s="130"/>
      <c r="X129" s="130"/>
      <c r="Y129" s="130"/>
      <c r="Z129" s="139">
        <v>15</v>
      </c>
      <c r="AA129" s="143">
        <f>($W$157*(1+$X$157)^14)+($W$158*(1+$X$158)^14)+($W$159*(1+$X$159)^14)+($W$160*(1+$X$160)^14)+($W$164*(1+$X$164)^14)+($W$163*(1+$X$163)^14)+($W$162*(1+$X$162)^14)+($W$161*(1+$X$161)^14)</f>
        <v>0</v>
      </c>
      <c r="AB129" s="141"/>
      <c r="AC129" s="141"/>
      <c r="AD129" s="130"/>
      <c r="AE129" s="149"/>
      <c r="AF129" s="135"/>
      <c r="AG129" s="130"/>
      <c r="AH129" s="130"/>
    </row>
    <row r="130" spans="1:34" s="42" customFormat="1" ht="28.05" customHeight="1">
      <c r="A130" s="130"/>
      <c r="B130" s="130"/>
      <c r="C130" s="130"/>
      <c r="D130" s="414"/>
      <c r="E130" s="404"/>
      <c r="F130" s="290"/>
      <c r="G130" s="326"/>
      <c r="H130" s="263"/>
      <c r="I130" s="330" t="s">
        <v>108</v>
      </c>
      <c r="J130" s="337" t="s">
        <v>110</v>
      </c>
      <c r="K130" s="3">
        <v>0</v>
      </c>
      <c r="L130" s="344">
        <v>20</v>
      </c>
      <c r="M130" s="345">
        <v>2</v>
      </c>
      <c r="N130" s="346">
        <v>2</v>
      </c>
      <c r="O130" s="348">
        <f t="shared" si="9"/>
        <v>0</v>
      </c>
      <c r="P130" s="150"/>
      <c r="Q130" s="150"/>
      <c r="R130" s="144"/>
      <c r="S130" s="137"/>
      <c r="T130" s="137"/>
      <c r="U130" s="138"/>
      <c r="V130" s="130"/>
      <c r="W130" s="130"/>
      <c r="X130" s="130"/>
      <c r="Y130" s="130"/>
      <c r="Z130" s="139">
        <v>16</v>
      </c>
      <c r="AA130" s="143">
        <f>($W$157*(1+$X$157)^15)+($W$158*(1+$X$158)^15)+($W$159*(1+$X$159)^15)+($W$160*(1+$X$160)^15)+($W$164*(1+$X$164)^15)+($W$163*(1+$X$163)^15)+($W$162*(1+$X$162)^15)+($W$161*(1+$X$161)^15)</f>
        <v>0</v>
      </c>
      <c r="AB130" s="141"/>
      <c r="AC130" s="141"/>
      <c r="AD130" s="130"/>
      <c r="AE130" s="134"/>
      <c r="AF130" s="135"/>
      <c r="AG130" s="130"/>
      <c r="AH130" s="130"/>
    </row>
    <row r="131" spans="1:34" s="42" customFormat="1" ht="28.05" customHeight="1">
      <c r="A131" s="130"/>
      <c r="B131" s="130"/>
      <c r="C131" s="130"/>
      <c r="D131" s="414"/>
      <c r="E131" s="404"/>
      <c r="F131" s="290"/>
      <c r="G131" s="326"/>
      <c r="H131" s="263"/>
      <c r="I131" s="330" t="s">
        <v>108</v>
      </c>
      <c r="J131" s="337" t="s">
        <v>111</v>
      </c>
      <c r="K131" s="3">
        <v>0</v>
      </c>
      <c r="L131" s="344">
        <v>13</v>
      </c>
      <c r="M131" s="345">
        <v>2</v>
      </c>
      <c r="N131" s="346">
        <v>2</v>
      </c>
      <c r="O131" s="348">
        <f t="shared" si="9"/>
        <v>0</v>
      </c>
      <c r="P131" s="146"/>
      <c r="Q131" s="146"/>
      <c r="R131" s="144"/>
      <c r="S131" s="137"/>
      <c r="T131" s="137"/>
      <c r="U131" s="138"/>
      <c r="V131" s="130"/>
      <c r="W131" s="130"/>
      <c r="X131" s="130"/>
      <c r="Y131" s="130"/>
      <c r="Z131" s="139">
        <v>17</v>
      </c>
      <c r="AA131" s="143">
        <f>($W$157*(1+$X$157)^16)+($W$158*(1+$X$158)^16)+($W$159*(1+$X$159)^16)+($W$160*(1+$X$160)^16)+($W$164*(1+$X$164)^16)+($W$163*(1+$X$163)^16)+($W$162*(1+$X$162)^16)+($W$161*(1+$X$161)^16)</f>
        <v>0</v>
      </c>
      <c r="AB131" s="141"/>
      <c r="AC131" s="141"/>
      <c r="AD131" s="130"/>
      <c r="AE131" s="142"/>
      <c r="AF131" s="135"/>
      <c r="AG131" s="130"/>
      <c r="AH131" s="130"/>
    </row>
    <row r="132" spans="1:34" s="42" customFormat="1" ht="28.05" customHeight="1">
      <c r="A132" s="130"/>
      <c r="B132" s="130"/>
      <c r="C132" s="130"/>
      <c r="D132" s="414"/>
      <c r="E132" s="404"/>
      <c r="F132" s="290"/>
      <c r="G132" s="326"/>
      <c r="H132" s="263"/>
      <c r="I132" s="330" t="s">
        <v>108</v>
      </c>
      <c r="J132" s="338" t="s">
        <v>24</v>
      </c>
      <c r="K132" s="3">
        <v>0</v>
      </c>
      <c r="L132" s="344">
        <v>250</v>
      </c>
      <c r="M132" s="345">
        <v>4</v>
      </c>
      <c r="N132" s="346">
        <v>2</v>
      </c>
      <c r="O132" s="348">
        <f t="shared" si="9"/>
        <v>0</v>
      </c>
      <c r="P132" s="146"/>
      <c r="Q132" s="146"/>
      <c r="R132" s="144"/>
      <c r="S132" s="137"/>
      <c r="T132" s="137"/>
      <c r="U132" s="138"/>
      <c r="V132" s="130"/>
      <c r="W132" s="130"/>
      <c r="X132" s="130"/>
      <c r="Y132" s="130"/>
      <c r="Z132" s="139">
        <v>18</v>
      </c>
      <c r="AA132" s="143">
        <f>($W$157*(1+$X$157)^17)+($W$158*(1+$X$158)^17)+($W$159*(1+$X$159)^17)+($W$160*(1+$X$160)^17)+($W$164*(1+$X$164)^17)+($W$163*(1+$X$163)^17)+($W$162*(1+$X$162)^17)+($W$161*(1+$X$161)^17)</f>
        <v>0</v>
      </c>
      <c r="AB132" s="141"/>
      <c r="AC132" s="141"/>
      <c r="AD132" s="130"/>
      <c r="AE132" s="142"/>
      <c r="AF132" s="135"/>
      <c r="AG132" s="130"/>
      <c r="AH132" s="130"/>
    </row>
    <row r="133" spans="1:34" s="42" customFormat="1" ht="28.05" customHeight="1">
      <c r="A133" s="130"/>
      <c r="B133" s="130"/>
      <c r="C133" s="130"/>
      <c r="D133" s="414"/>
      <c r="E133" s="404"/>
      <c r="F133" s="290"/>
      <c r="G133" s="326"/>
      <c r="H133" s="263"/>
      <c r="I133" s="339" t="s">
        <v>140</v>
      </c>
      <c r="J133" s="338" t="s">
        <v>112</v>
      </c>
      <c r="K133" s="3">
        <v>0</v>
      </c>
      <c r="L133" s="344">
        <v>200</v>
      </c>
      <c r="M133" s="345">
        <v>100</v>
      </c>
      <c r="N133" s="346">
        <v>1</v>
      </c>
      <c r="O133" s="348">
        <f t="shared" si="9"/>
        <v>0</v>
      </c>
      <c r="P133" s="151"/>
      <c r="Q133" s="151"/>
      <c r="R133" s="144"/>
      <c r="S133" s="137"/>
      <c r="T133" s="137"/>
      <c r="U133" s="138"/>
      <c r="V133" s="130"/>
      <c r="W133" s="130"/>
      <c r="X133" s="130"/>
      <c r="Y133" s="130"/>
      <c r="Z133" s="139">
        <v>19</v>
      </c>
      <c r="AA133" s="143">
        <f>($W$157*(1+$X$157)^18)+($W$158*(1+$X$158)^18)+($W$159*(1+$X$159)^18)+($W$160*(1+$X$160)^18)+($W$164*(1+$X$164)^18)+($W$163*(1+$X$163)^18)+($W$162*(1+$X$162)^18)+($W$161*(1+$X$161)^18)</f>
        <v>0</v>
      </c>
      <c r="AB133" s="141"/>
      <c r="AC133" s="141"/>
      <c r="AD133" s="130"/>
      <c r="AE133" s="142"/>
      <c r="AF133" s="135"/>
      <c r="AG133" s="130"/>
      <c r="AH133" s="130"/>
    </row>
    <row r="134" spans="1:34" s="42" customFormat="1" ht="28.05" customHeight="1">
      <c r="A134" s="130"/>
      <c r="B134" s="130"/>
      <c r="C134" s="130"/>
      <c r="D134" s="414"/>
      <c r="E134" s="404"/>
      <c r="F134" s="290"/>
      <c r="G134" s="326"/>
      <c r="H134" s="263"/>
      <c r="I134" s="339" t="s">
        <v>140</v>
      </c>
      <c r="J134" s="338" t="s">
        <v>116</v>
      </c>
      <c r="K134" s="3">
        <v>0</v>
      </c>
      <c r="L134" s="344">
        <v>250</v>
      </c>
      <c r="M134" s="345">
        <v>100</v>
      </c>
      <c r="N134" s="346">
        <v>1</v>
      </c>
      <c r="O134" s="348">
        <f t="shared" si="9"/>
        <v>0</v>
      </c>
      <c r="P134" s="146"/>
      <c r="Q134" s="146"/>
      <c r="R134" s="144"/>
      <c r="S134" s="137"/>
      <c r="T134" s="137"/>
      <c r="U134" s="138"/>
      <c r="V134" s="130"/>
      <c r="W134" s="130"/>
      <c r="X134" s="130"/>
      <c r="Y134" s="130"/>
      <c r="Z134" s="139">
        <v>20</v>
      </c>
      <c r="AA134" s="143">
        <f>($W$157*(1+$X$157)^19)+($W$158*(1+$X$158)^19)+($W$159*(1+$X$159)^19)+($W$160*(1+$X$160)^19)+($W$164*(1+$X$164)^19)+($W$163*(1+$X$163)^19)+($W$162*(1+$X$162)^19)+($W$161*(1+$X$161)^19)</f>
        <v>0</v>
      </c>
      <c r="AB134" s="141"/>
      <c r="AC134" s="141"/>
      <c r="AD134" s="130"/>
      <c r="AE134" s="142"/>
      <c r="AF134" s="135"/>
      <c r="AG134" s="130"/>
      <c r="AH134" s="130"/>
    </row>
    <row r="135" spans="1:34" s="42" customFormat="1" ht="28.05" customHeight="1" thickBot="1">
      <c r="A135" s="130"/>
      <c r="B135" s="260"/>
      <c r="C135" s="133"/>
      <c r="D135" s="414"/>
      <c r="E135" s="404"/>
      <c r="F135" s="290"/>
      <c r="G135" s="326"/>
      <c r="H135" s="263"/>
      <c r="I135" s="339" t="s">
        <v>140</v>
      </c>
      <c r="J135" s="338" t="s">
        <v>145</v>
      </c>
      <c r="K135" s="4">
        <v>0</v>
      </c>
      <c r="L135" s="349">
        <v>300</v>
      </c>
      <c r="M135" s="350">
        <v>100</v>
      </c>
      <c r="N135" s="351">
        <v>1</v>
      </c>
      <c r="O135" s="352">
        <f t="shared" si="9"/>
        <v>0</v>
      </c>
      <c r="P135" s="151"/>
      <c r="Q135" s="151"/>
      <c r="R135" s="145"/>
      <c r="S135" s="137"/>
      <c r="T135" s="137"/>
      <c r="U135" s="152"/>
      <c r="V135" s="130"/>
      <c r="W135" s="130"/>
      <c r="X135" s="130"/>
      <c r="Y135" s="130"/>
      <c r="Z135" s="139">
        <v>21</v>
      </c>
      <c r="AA135" s="143">
        <f>($W$157*(1+$X$157)^20)+($W$158*(1+$X$158)^20)+($W$159*(1+$X$159)^20)+($W$160*(1+$X$160)^20)+($W$164*(1+$X$164)^20)+($W$163*(1+$X$163)^20)+($W$162*(1+$X$162)^20)+($W$161*(1+$X$161)^20)</f>
        <v>0</v>
      </c>
      <c r="AB135" s="141"/>
      <c r="AC135" s="141"/>
      <c r="AD135" s="130"/>
      <c r="AE135" s="142"/>
      <c r="AF135" s="135"/>
      <c r="AG135" s="130"/>
      <c r="AH135" s="130"/>
    </row>
    <row r="136" spans="1:34" s="42" customFormat="1" ht="28.05" customHeight="1" thickBot="1">
      <c r="A136" s="130"/>
      <c r="B136" s="260"/>
      <c r="C136" s="133"/>
      <c r="D136" s="414"/>
      <c r="E136" s="404"/>
      <c r="F136" s="290"/>
      <c r="G136" s="326"/>
      <c r="H136" s="174"/>
      <c r="I136" s="168"/>
      <c r="J136" s="168"/>
      <c r="K136" s="168"/>
      <c r="L136" s="343"/>
      <c r="M136" s="168"/>
      <c r="N136" s="168"/>
      <c r="O136" s="353">
        <f>SUM(O129:O135)</f>
        <v>0</v>
      </c>
      <c r="P136" s="146"/>
      <c r="Q136" s="146"/>
      <c r="R136" s="145"/>
      <c r="S136" s="137"/>
      <c r="T136" s="137"/>
      <c r="U136" s="138"/>
      <c r="V136" s="130"/>
      <c r="W136" s="130"/>
      <c r="X136" s="130"/>
      <c r="Y136" s="130"/>
      <c r="Z136" s="139">
        <v>22</v>
      </c>
      <c r="AA136" s="143">
        <f>($W$157*(1+$X$157)^21)+($W$158*(1+$X$158)^21)+($W$159*(1+$X$159)^21)+($W$160*(1+$X$160)^21)+($W$164*(1+$X$164)^21)+($W$163*(1+$X$163)^21)+($W$162*(1+$X$162)^21)+($W$161*(1+$X$161)^21)</f>
        <v>0</v>
      </c>
      <c r="AB136" s="141"/>
      <c r="AC136" s="141"/>
      <c r="AD136" s="130"/>
      <c r="AE136" s="142"/>
      <c r="AF136" s="135"/>
      <c r="AG136" s="130"/>
      <c r="AH136" s="130"/>
    </row>
    <row r="137" spans="1:34" s="42" customFormat="1" ht="28.05" customHeight="1" thickBot="1">
      <c r="A137" s="130"/>
      <c r="B137" s="130"/>
      <c r="C137" s="130"/>
      <c r="D137" s="414"/>
      <c r="E137" s="404"/>
      <c r="F137" s="290"/>
      <c r="G137" s="326"/>
      <c r="H137" s="174"/>
      <c r="I137" s="168"/>
      <c r="J137" s="168"/>
      <c r="K137" s="168"/>
      <c r="L137" s="168"/>
      <c r="M137" s="168"/>
      <c r="N137" s="171" t="s">
        <v>115</v>
      </c>
      <c r="O137" s="43">
        <v>0</v>
      </c>
      <c r="P137" s="146"/>
      <c r="Q137" s="146"/>
      <c r="R137" s="145"/>
      <c r="S137" s="137"/>
      <c r="T137" s="137"/>
      <c r="U137" s="152"/>
      <c r="V137" s="130"/>
      <c r="W137" s="130"/>
      <c r="X137" s="130"/>
      <c r="Y137" s="130"/>
      <c r="Z137" s="139">
        <v>23</v>
      </c>
      <c r="AA137" s="143">
        <f>($W$157*(1+$X$157)^22)+($W$158*(1+$X$158)^22)+($W$159*(1+$X$159)^22)+($W$160*(1+$X$160)^22)+($W$164*(1+$X$164)^22)+($W$163*(1+$X$163)^22)+($W$162*(1+$X$162)^22)+($W$161*(1+$X$161)^22)</f>
        <v>0</v>
      </c>
      <c r="AB137" s="141"/>
      <c r="AC137" s="141"/>
      <c r="AD137" s="130"/>
      <c r="AE137" s="142"/>
      <c r="AF137" s="135"/>
      <c r="AG137" s="130"/>
      <c r="AH137" s="130"/>
    </row>
    <row r="138" spans="1:34" s="42" customFormat="1" ht="28.05" customHeight="1" thickBot="1">
      <c r="A138" s="130"/>
      <c r="B138" s="130"/>
      <c r="C138" s="130"/>
      <c r="D138" s="414"/>
      <c r="E138" s="404"/>
      <c r="F138" s="290"/>
      <c r="G138" s="326"/>
      <c r="H138" s="174"/>
      <c r="I138" s="168"/>
      <c r="J138" s="168"/>
      <c r="K138" s="168"/>
      <c r="L138" s="168"/>
      <c r="M138" s="168"/>
      <c r="N138" s="171" t="s">
        <v>114</v>
      </c>
      <c r="O138" s="354">
        <f>O136*O137</f>
        <v>0</v>
      </c>
      <c r="P138" s="146"/>
      <c r="Q138" s="146"/>
      <c r="R138" s="145"/>
      <c r="S138" s="137"/>
      <c r="T138" s="137"/>
      <c r="U138" s="138"/>
      <c r="V138" s="130"/>
      <c r="W138" s="130"/>
      <c r="X138" s="130"/>
      <c r="Y138" s="130"/>
      <c r="Z138" s="139">
        <v>24</v>
      </c>
      <c r="AA138" s="143">
        <f>($W$157*(1+$X$157)^23)+($W$158*(1+$X$158)^23)+($W$159*(1+$X$159)^23)+($W$160*(1+$X$160)^23)+($W$164*(1+$X$164)^23)+($W$163*(1+$X$163)^23)+($W$162*(1+$X$162)^23)+($W$161*(1+$X$161)^23)</f>
        <v>0</v>
      </c>
      <c r="AB138" s="141"/>
      <c r="AC138" s="141"/>
      <c r="AD138" s="130"/>
      <c r="AE138" s="148"/>
      <c r="AF138" s="135"/>
      <c r="AG138" s="130"/>
      <c r="AH138" s="130"/>
    </row>
    <row r="139" spans="1:34" s="42" customFormat="1" ht="28.05" customHeight="1">
      <c r="A139" s="130"/>
      <c r="B139" s="130"/>
      <c r="C139" s="130"/>
      <c r="D139" s="414"/>
      <c r="E139" s="404"/>
      <c r="F139" s="290"/>
      <c r="G139" s="326"/>
      <c r="H139" s="174"/>
      <c r="I139" s="130"/>
      <c r="J139" s="130"/>
      <c r="K139" s="130"/>
      <c r="L139" s="141"/>
      <c r="M139" s="130"/>
      <c r="N139" s="130"/>
      <c r="O139" s="355"/>
      <c r="P139" s="146"/>
      <c r="Q139" s="146"/>
      <c r="R139" s="145"/>
      <c r="S139" s="137"/>
      <c r="T139" s="137"/>
      <c r="U139" s="138"/>
      <c r="V139" s="130"/>
      <c r="W139" s="130"/>
      <c r="X139" s="130"/>
      <c r="Y139" s="130"/>
      <c r="Z139" s="139">
        <v>25</v>
      </c>
      <c r="AA139" s="143">
        <f>($W$157*(1+$X$157)^24)+($W$158*(1+$X$158)^24)+($W$159*(1+$X$159)^24)+($W$160*(1+$X$160)^24)+($W$164*(1+$X$164)^24)+($W$163*(1+$X$163)^24)+($W$162*(1+$X$162)^24)+($W$161*(1+$X$161)^24)</f>
        <v>0</v>
      </c>
      <c r="AB139" s="141"/>
      <c r="AC139" s="141"/>
      <c r="AD139" s="130"/>
      <c r="AE139" s="142"/>
      <c r="AF139" s="135"/>
      <c r="AG139" s="130"/>
      <c r="AH139" s="130"/>
    </row>
    <row r="140" spans="1:34" s="42" customFormat="1" ht="28.05" customHeight="1">
      <c r="A140" s="130"/>
      <c r="B140" s="130"/>
      <c r="C140" s="130"/>
      <c r="D140" s="414"/>
      <c r="E140" s="404"/>
      <c r="F140" s="290"/>
      <c r="G140" s="326"/>
      <c r="H140" s="174"/>
      <c r="I140" s="130"/>
      <c r="J140" s="130"/>
      <c r="K140" s="130"/>
      <c r="L140" s="141"/>
      <c r="M140" s="130"/>
      <c r="N140" s="130"/>
      <c r="O140" s="355"/>
      <c r="P140" s="146"/>
      <c r="Q140" s="146"/>
      <c r="R140" s="145"/>
      <c r="S140" s="137"/>
      <c r="T140" s="137"/>
      <c r="U140" s="138"/>
      <c r="V140" s="130"/>
      <c r="W140" s="130"/>
      <c r="X140" s="153"/>
      <c r="Y140" s="130"/>
      <c r="Z140" s="139">
        <v>26</v>
      </c>
      <c r="AA140" s="143">
        <f>($W$157*(1+$X$157)^25)+($W$158*(1+$X$158)^25)+($W$159*(1+$X$159)^25)+($W$160*(1+$X$160)^25)+($W$164*(1+$X$164)^25)+($W$163*(1+$X$163)^25)+($W$162*(1+$X$162)^25)+($W$161*(1+$X$161)^25)</f>
        <v>0</v>
      </c>
      <c r="AB140" s="141"/>
      <c r="AC140" s="141"/>
      <c r="AD140" s="130"/>
      <c r="AE140" s="149"/>
      <c r="AF140" s="135"/>
      <c r="AG140" s="130"/>
      <c r="AH140" s="130"/>
    </row>
    <row r="141" spans="1:34" s="42" customFormat="1" ht="28.05" customHeight="1" thickBot="1">
      <c r="A141" s="130"/>
      <c r="B141" s="130"/>
      <c r="C141" s="130"/>
      <c r="D141" s="414"/>
      <c r="E141" s="404"/>
      <c r="F141" s="290"/>
      <c r="G141" s="326"/>
      <c r="H141" s="340" t="s">
        <v>176</v>
      </c>
      <c r="I141" s="341"/>
      <c r="J141" s="342"/>
      <c r="K141" s="130"/>
      <c r="L141" s="141"/>
      <c r="M141" s="130"/>
      <c r="N141" s="130"/>
      <c r="O141" s="355"/>
      <c r="P141" s="146"/>
      <c r="Q141" s="146"/>
      <c r="R141" s="145"/>
      <c r="S141" s="137"/>
      <c r="T141" s="137"/>
      <c r="U141" s="138"/>
      <c r="V141" s="130"/>
      <c r="W141" s="130"/>
      <c r="X141" s="130"/>
      <c r="Y141" s="130"/>
      <c r="Z141" s="139">
        <v>27</v>
      </c>
      <c r="AA141" s="143">
        <f>($W$157*(1+$X$157)^26)+($W$158*(1+$X$158)^26)+($W$159*(1+$X$159)^26)+($W$160*(1+$X$160)^26)+($W$164*(1+$X$164)^26)+($W$163*(1+$X$163)^26)+($W$162*(1+$X$162)^26)+($W$161*(1+$X$161)^26)</f>
        <v>0</v>
      </c>
      <c r="AB141" s="141"/>
      <c r="AC141" s="141"/>
      <c r="AD141" s="130"/>
      <c r="AE141" s="134"/>
      <c r="AF141" s="135"/>
      <c r="AG141" s="130"/>
      <c r="AH141" s="130"/>
    </row>
    <row r="142" spans="1:34" s="42" customFormat="1" ht="28.05" customHeight="1">
      <c r="A142" s="130"/>
      <c r="B142" s="130"/>
      <c r="C142" s="130"/>
      <c r="D142" s="414"/>
      <c r="E142" s="404"/>
      <c r="F142" s="290"/>
      <c r="G142" s="326"/>
      <c r="H142" s="356"/>
      <c r="I142" s="357" t="s">
        <v>171</v>
      </c>
      <c r="J142" s="358" t="s">
        <v>101</v>
      </c>
      <c r="K142" s="130"/>
      <c r="L142" s="141"/>
      <c r="M142" s="130"/>
      <c r="N142" s="130"/>
      <c r="O142" s="355"/>
      <c r="P142" s="146"/>
      <c r="Q142" s="146"/>
      <c r="R142" s="145"/>
      <c r="S142" s="137"/>
      <c r="T142" s="137"/>
      <c r="U142" s="152"/>
      <c r="V142" s="130"/>
      <c r="W142" s="130"/>
      <c r="X142" s="130"/>
      <c r="Y142" s="130"/>
      <c r="Z142" s="139">
        <v>28</v>
      </c>
      <c r="AA142" s="143">
        <f>($W$157*(1+$X$157)^27)+($W$158*(1+$X$158)^27)+($W$159*(1+$X$159)^27)+($W$160*(1+$X$160)^27)+($W$164*(1+$X$164)^27)+($W$163*(1+$X$163)^27)+($W$162*(1+$X$162)^27)+($W$161*(1+$X$161)^27)</f>
        <v>0</v>
      </c>
      <c r="AB142" s="141"/>
      <c r="AC142" s="141"/>
      <c r="AD142" s="130"/>
      <c r="AE142" s="142"/>
      <c r="AF142" s="135"/>
      <c r="AG142" s="130"/>
      <c r="AH142" s="130"/>
    </row>
    <row r="143" spans="1:34" s="42" customFormat="1" ht="28.05" customHeight="1" thickBot="1">
      <c r="A143" s="130"/>
      <c r="B143" s="130"/>
      <c r="C143" s="130"/>
      <c r="D143" s="414"/>
      <c r="E143" s="404"/>
      <c r="F143" s="290"/>
      <c r="G143" s="326"/>
      <c r="H143" s="356"/>
      <c r="I143" s="341"/>
      <c r="J143" s="8">
        <v>0</v>
      </c>
      <c r="K143" s="130"/>
      <c r="L143" s="141"/>
      <c r="M143" s="130"/>
      <c r="N143" s="130"/>
      <c r="O143" s="355"/>
      <c r="P143" s="146"/>
      <c r="Q143" s="146"/>
      <c r="R143" s="145"/>
      <c r="S143" s="137"/>
      <c r="T143" s="137"/>
      <c r="U143" s="152"/>
      <c r="V143" s="130"/>
      <c r="W143" s="130"/>
      <c r="X143" s="130"/>
      <c r="Y143" s="130"/>
      <c r="Z143" s="139">
        <v>29</v>
      </c>
      <c r="AA143" s="143">
        <f>($W$157*(1+$X$157)^28)+($W$158*(1+$X$158)^28)+($W$159*(1+$X$159)^28)+($W$160*(1+$X$160)^28)+($W$164*(1+$X$164)^28)+($W$163*(1+$X$163)^28)+($W$162*(1+$X$162)^28)+($W$161*(1+$X$161)^28)</f>
        <v>0</v>
      </c>
      <c r="AB143" s="141"/>
      <c r="AC143" s="141"/>
      <c r="AD143" s="130"/>
      <c r="AE143" s="142"/>
      <c r="AF143" s="135"/>
      <c r="AG143" s="130"/>
      <c r="AH143" s="130"/>
    </row>
    <row r="144" spans="1:34" s="42" customFormat="1" ht="28.05" customHeight="1" thickBot="1">
      <c r="A144" s="130"/>
      <c r="B144" s="130"/>
      <c r="C144" s="130"/>
      <c r="D144" s="414"/>
      <c r="E144" s="404"/>
      <c r="F144" s="290"/>
      <c r="G144" s="326"/>
      <c r="H144" s="356"/>
      <c r="I144" s="341"/>
      <c r="J144" s="342"/>
      <c r="K144" s="130"/>
      <c r="L144" s="141"/>
      <c r="M144" s="130"/>
      <c r="N144" s="130"/>
      <c r="O144" s="355"/>
      <c r="P144" s="146"/>
      <c r="Q144" s="146"/>
      <c r="R144" s="145"/>
      <c r="S144" s="137"/>
      <c r="T144" s="137"/>
      <c r="U144" s="152"/>
      <c r="V144" s="130"/>
      <c r="W144" s="130"/>
      <c r="X144" s="130"/>
      <c r="Y144" s="130"/>
      <c r="Z144" s="139">
        <v>30</v>
      </c>
      <c r="AA144" s="143">
        <f>($W$157*(1+$X$157)^29)+($W$158*(1+$X$158)^29)+($W$159*(1+$X$159)^29)+($W$160*(1+$X$160)^29)+($W$164*(1+$X$164)^29)+($W$163*(1+$X$163)^29)+($W$162*(1+$X$162)^29)+($W$161*(1+$X$161)^29)</f>
        <v>0</v>
      </c>
      <c r="AB144" s="141"/>
      <c r="AC144" s="141"/>
      <c r="AD144" s="130"/>
      <c r="AE144" s="130"/>
      <c r="AF144" s="135"/>
      <c r="AG144" s="130"/>
      <c r="AH144" s="130"/>
    </row>
    <row r="145" spans="1:34" s="42" customFormat="1" ht="28.05" customHeight="1" thickBot="1">
      <c r="A145" s="130"/>
      <c r="B145" s="130"/>
      <c r="C145" s="130"/>
      <c r="D145" s="414"/>
      <c r="E145" s="404"/>
      <c r="F145" s="290"/>
      <c r="G145" s="180"/>
      <c r="H145" s="359"/>
      <c r="I145" s="357" t="s">
        <v>172</v>
      </c>
      <c r="J145" s="9">
        <v>0</v>
      </c>
      <c r="K145" s="130"/>
      <c r="L145" s="141"/>
      <c r="M145" s="130"/>
      <c r="N145" s="130"/>
      <c r="O145" s="355"/>
      <c r="P145" s="146"/>
      <c r="Q145" s="146"/>
      <c r="R145" s="145"/>
      <c r="S145" s="137"/>
      <c r="T145" s="137"/>
      <c r="U145" s="138"/>
      <c r="V145" s="130"/>
      <c r="W145" s="130"/>
      <c r="X145" s="130"/>
      <c r="Y145" s="130"/>
      <c r="Z145" s="139">
        <v>31</v>
      </c>
      <c r="AA145" s="143">
        <f>($W$157*(1+$X$157)^30)+($W$158*(1+$X$158)^30)+($W$159*(1+$X$159)^30)+($W$160*(1+$X$160)^30)+($W$164*(1+$X$164)^30)+($W$163*(1+$X$163)^30)+($W$162*(1+$X$162)^30)+($W$161*(1+$X$161)^30)</f>
        <v>0</v>
      </c>
      <c r="AB145" s="141"/>
      <c r="AC145" s="141"/>
      <c r="AD145" s="130"/>
      <c r="AE145" s="130"/>
      <c r="AF145" s="135"/>
      <c r="AG145" s="130"/>
      <c r="AH145" s="130"/>
    </row>
    <row r="146" spans="1:34" s="42" customFormat="1" ht="28.05" customHeight="1" thickBot="1">
      <c r="A146" s="130"/>
      <c r="B146" s="130"/>
      <c r="C146" s="130"/>
      <c r="D146" s="414"/>
      <c r="E146" s="404"/>
      <c r="F146" s="290"/>
      <c r="G146" s="180"/>
      <c r="H146" s="360"/>
      <c r="I146" s="341"/>
      <c r="J146" s="368">
        <f>J145*J143</f>
        <v>0</v>
      </c>
      <c r="K146" s="174"/>
      <c r="L146" s="176"/>
      <c r="M146" s="174"/>
      <c r="N146" s="174"/>
      <c r="O146" s="355"/>
      <c r="P146" s="146"/>
      <c r="Q146" s="146"/>
      <c r="R146" s="145"/>
      <c r="S146" s="137"/>
      <c r="T146" s="137"/>
      <c r="U146" s="138"/>
      <c r="V146" s="130"/>
      <c r="W146" s="130"/>
      <c r="X146" s="130"/>
      <c r="Y146" s="130"/>
      <c r="Z146" s="139">
        <v>32</v>
      </c>
      <c r="AA146" s="143">
        <f>($W$157*(1+$X$157)^31)+($W$158*(1+$X$158)^31)+($W$159*(1+$X$159)^31)+($W$160*(1+$X$160)^31)+($W$164*(1+$X$164)^31)+($W$163*(1+$X$163)^31)+($W$162*(1+$X$162)^31)+($W$161*(1+$X$161)^31)</f>
        <v>0</v>
      </c>
      <c r="AB146" s="141"/>
      <c r="AC146" s="141"/>
      <c r="AD146" s="130"/>
      <c r="AE146" s="130"/>
      <c r="AF146" s="135"/>
      <c r="AG146" s="130"/>
      <c r="AH146" s="130"/>
    </row>
    <row r="147" spans="1:34" s="42" customFormat="1" ht="28.05" customHeight="1">
      <c r="A147" s="130"/>
      <c r="B147" s="130"/>
      <c r="C147" s="130"/>
      <c r="D147" s="414"/>
      <c r="E147" s="404"/>
      <c r="F147" s="290"/>
      <c r="G147" s="180"/>
      <c r="H147" s="130"/>
      <c r="I147" s="361"/>
      <c r="J147" s="361"/>
      <c r="K147" s="130"/>
      <c r="L147" s="141"/>
      <c r="M147" s="174"/>
      <c r="N147" s="174"/>
      <c r="O147" s="355"/>
      <c r="P147" s="146"/>
      <c r="Q147" s="146"/>
      <c r="R147" s="145"/>
      <c r="S147" s="137"/>
      <c r="T147" s="137"/>
      <c r="U147" s="138"/>
      <c r="V147" s="130"/>
      <c r="W147" s="130"/>
      <c r="X147" s="130"/>
      <c r="Y147" s="130"/>
      <c r="Z147" s="139">
        <v>33</v>
      </c>
      <c r="AA147" s="143">
        <f>($W$157*(1+$X$157)^32)+($W$158*(1+$X$158)^32)+($W$159*(1+$X$159)^32)+($W$160*(1+$X$160)^32)+($W$164*(1+$X$164)^32)+($W$163*(1+$X$163)^32)+($W$162*(1+$X$162)^32)+($W$161*(1+$X$161)^32)</f>
        <v>0</v>
      </c>
      <c r="AB147" s="141"/>
      <c r="AC147" s="141"/>
      <c r="AD147" s="130"/>
      <c r="AE147" s="130"/>
      <c r="AF147" s="135"/>
      <c r="AG147" s="130"/>
      <c r="AH147" s="130"/>
    </row>
    <row r="148" spans="1:34" s="42" customFormat="1" ht="28.05" customHeight="1">
      <c r="A148" s="130"/>
      <c r="B148" s="130"/>
      <c r="C148" s="130"/>
      <c r="D148" s="414"/>
      <c r="E148" s="404"/>
      <c r="F148" s="290"/>
      <c r="G148" s="180"/>
      <c r="H148" s="130"/>
      <c r="I148" s="361"/>
      <c r="J148" s="361"/>
      <c r="K148" s="130"/>
      <c r="L148" s="141"/>
      <c r="M148" s="174"/>
      <c r="N148" s="174"/>
      <c r="O148" s="355"/>
      <c r="P148" s="146"/>
      <c r="Q148" s="146"/>
      <c r="R148" s="145"/>
      <c r="S148" s="137"/>
      <c r="T148" s="137"/>
      <c r="U148" s="152"/>
      <c r="V148" s="130"/>
      <c r="W148" s="130"/>
      <c r="X148" s="130"/>
      <c r="Y148" s="130"/>
      <c r="Z148" s="139">
        <v>34</v>
      </c>
      <c r="AA148" s="143">
        <f>($W$157*(1+$X$157)^33)+($W$158*(1+$X$158)^33)+($W$159*(1+$X$159)^33)+($W$160*(1+$X$160)^33)+($W$164*(1+$X$164)^33)+($W$163*(1+$X$163)^33)+($W$162*(1+$X$162)^33)+($W$161*(1+$X$161)^33)</f>
        <v>0</v>
      </c>
      <c r="AB148" s="141"/>
      <c r="AC148" s="141"/>
      <c r="AD148" s="130"/>
      <c r="AE148" s="130"/>
      <c r="AF148" s="135"/>
      <c r="AG148" s="130"/>
      <c r="AH148" s="130"/>
    </row>
    <row r="149" spans="1:34" s="42" customFormat="1" ht="28.05" customHeight="1" thickBot="1">
      <c r="A149" s="130"/>
      <c r="B149" s="130"/>
      <c r="C149" s="130"/>
      <c r="D149" s="414"/>
      <c r="E149" s="404"/>
      <c r="F149" s="290"/>
      <c r="G149" s="362" t="s">
        <v>177</v>
      </c>
      <c r="H149" s="363"/>
      <c r="I149" s="364"/>
      <c r="J149" s="361"/>
      <c r="K149" s="130"/>
      <c r="L149" s="141"/>
      <c r="M149" s="174"/>
      <c r="N149" s="174"/>
      <c r="O149" s="355"/>
      <c r="P149" s="146"/>
      <c r="Q149" s="146"/>
      <c r="R149" s="145"/>
      <c r="S149" s="137"/>
      <c r="T149" s="137"/>
      <c r="U149" s="138"/>
      <c r="V149" s="130"/>
      <c r="W149" s="130"/>
      <c r="X149" s="130"/>
      <c r="Y149" s="130"/>
      <c r="Z149" s="139">
        <v>35</v>
      </c>
      <c r="AA149" s="143">
        <f>($W$157*(1+$X$157)^34)+($W$158*(1+$X$158)^34)+($W$159*(1+$X$159)^34)+($W$160*(1+$X$160)^34)+($W$164*(1+$X$164)^34)+($W$163*(1+$X$163)^34)+($W$162*(1+$X$162)^34)+($W$161*(1+$X$161)^34)</f>
        <v>0</v>
      </c>
      <c r="AB149" s="141"/>
      <c r="AC149" s="141"/>
      <c r="AD149" s="130"/>
      <c r="AE149" s="130"/>
      <c r="AF149" s="135"/>
      <c r="AG149" s="130"/>
      <c r="AH149" s="130"/>
    </row>
    <row r="150" spans="1:34" s="42" customFormat="1" ht="28.05" customHeight="1">
      <c r="A150" s="130"/>
      <c r="B150" s="130"/>
      <c r="C150" s="130"/>
      <c r="D150" s="414"/>
      <c r="E150" s="404"/>
      <c r="F150" s="290"/>
      <c r="G150" s="365"/>
      <c r="H150" s="366" t="s">
        <v>173</v>
      </c>
      <c r="I150" s="367" t="s">
        <v>101</v>
      </c>
      <c r="J150" s="361"/>
      <c r="K150" s="130"/>
      <c r="L150" s="141"/>
      <c r="M150" s="174"/>
      <c r="N150" s="174"/>
      <c r="O150" s="355"/>
      <c r="P150" s="146"/>
      <c r="Q150" s="146"/>
      <c r="R150" s="145"/>
      <c r="S150" s="137"/>
      <c r="T150" s="137"/>
      <c r="U150" s="152"/>
      <c r="V150" s="130"/>
      <c r="W150" s="130"/>
      <c r="X150" s="130"/>
      <c r="Y150" s="130"/>
      <c r="Z150" s="139">
        <v>36</v>
      </c>
      <c r="AA150" s="143">
        <f>($W$157*(1+$X$157)^35)+($W$158*(1+$X$158)^35)+($W$159*(1+$X$159)^35)+($W$160*(1+$X$160)^35)+($W$164*(1+$X$164)^35)+($W$163*(1+$X$163)^35)+($W$162*(1+$X$162)^35)+($W$161*(1+$X$161)^35)</f>
        <v>0</v>
      </c>
      <c r="AB150" s="141"/>
      <c r="AC150" s="141"/>
      <c r="AD150" s="130"/>
      <c r="AE150" s="130"/>
      <c r="AF150" s="135"/>
      <c r="AG150" s="130"/>
      <c r="AH150" s="130"/>
    </row>
    <row r="151" spans="1:34" s="42" customFormat="1" ht="28.05" customHeight="1" thickBot="1">
      <c r="A151" s="130"/>
      <c r="B151" s="130"/>
      <c r="C151" s="130"/>
      <c r="D151" s="414"/>
      <c r="E151" s="404"/>
      <c r="F151" s="290"/>
      <c r="G151" s="365"/>
      <c r="H151" s="363"/>
      <c r="I151" s="10">
        <v>0</v>
      </c>
      <c r="J151" s="361"/>
      <c r="K151" s="130"/>
      <c r="L151" s="141"/>
      <c r="M151" s="174"/>
      <c r="N151" s="174"/>
      <c r="O151" s="355"/>
      <c r="P151" s="146"/>
      <c r="Q151" s="146"/>
      <c r="R151" s="145"/>
      <c r="S151" s="137"/>
      <c r="T151" s="137"/>
      <c r="U151" s="138"/>
      <c r="V151" s="130"/>
      <c r="W151" s="130"/>
      <c r="X151" s="130"/>
      <c r="Y151" s="130"/>
      <c r="Z151" s="139">
        <v>37</v>
      </c>
      <c r="AA151" s="143">
        <f>($W$157*(1+$X$157)^36)+($W$158*(1+$X$158)^36)+($W$159*(1+$X$159)^36)+($W$160*(1+$X$160)^36)+($W$164*(1+$X$164)^36)+($W$163*(1+$X$163)^36)+($W$162*(1+$X$162)^36)+($W$161*(1+$X$161)^36)</f>
        <v>0</v>
      </c>
      <c r="AB151" s="141"/>
      <c r="AC151" s="141"/>
      <c r="AD151" s="130"/>
      <c r="AE151" s="130"/>
      <c r="AF151" s="135"/>
      <c r="AG151" s="130"/>
      <c r="AH151" s="130"/>
    </row>
    <row r="152" spans="1:34" s="42" customFormat="1" ht="28.05" customHeight="1" thickBot="1">
      <c r="A152" s="130"/>
      <c r="B152" s="130"/>
      <c r="C152" s="130"/>
      <c r="D152" s="414"/>
      <c r="E152" s="404"/>
      <c r="F152" s="290"/>
      <c r="G152" s="363"/>
      <c r="H152" s="363"/>
      <c r="I152" s="376"/>
      <c r="J152" s="130"/>
      <c r="K152" s="130"/>
      <c r="L152" s="141"/>
      <c r="M152" s="174"/>
      <c r="N152" s="174"/>
      <c r="O152" s="355"/>
      <c r="P152" s="146"/>
      <c r="Q152" s="146"/>
      <c r="R152" s="145"/>
      <c r="S152" s="137"/>
      <c r="T152" s="137"/>
      <c r="U152" s="152"/>
      <c r="V152" s="130"/>
      <c r="W152" s="130"/>
      <c r="X152" s="130"/>
      <c r="Y152" s="130"/>
      <c r="Z152" s="139">
        <v>38</v>
      </c>
      <c r="AA152" s="143">
        <f>($W$157*(1+$X$157)^37)+($W$158*(1+$X$158)^37)+($W$159*(1+$X$159)^37)+($W$160*(1+$X$160)^37)+($W$164*(1+$X$164)^37)+($W$163*(1+$X$163)^37)+($W$162*(1+$X$162)^37)+($W$161*(1+$X$161)^37)</f>
        <v>0</v>
      </c>
      <c r="AB152" s="141"/>
      <c r="AC152" s="141"/>
      <c r="AD152" s="130"/>
      <c r="AE152" s="130"/>
      <c r="AF152" s="135"/>
      <c r="AG152" s="130"/>
      <c r="AH152" s="130"/>
    </row>
    <row r="153" spans="1:34" s="42" customFormat="1" ht="28.05" customHeight="1" thickBot="1">
      <c r="A153" s="130"/>
      <c r="B153" s="130"/>
      <c r="C153" s="130"/>
      <c r="D153" s="414"/>
      <c r="E153" s="404"/>
      <c r="F153" s="290"/>
      <c r="G153" s="363"/>
      <c r="H153" s="366" t="s">
        <v>174</v>
      </c>
      <c r="I153" s="11">
        <v>0</v>
      </c>
      <c r="J153" s="130"/>
      <c r="K153" s="130"/>
      <c r="L153" s="130"/>
      <c r="M153" s="174"/>
      <c r="N153" s="174"/>
      <c r="O153" s="355"/>
      <c r="P153" s="146"/>
      <c r="Q153" s="146"/>
      <c r="R153" s="144"/>
      <c r="S153" s="137"/>
      <c r="T153" s="137"/>
      <c r="U153" s="138"/>
      <c r="V153" s="130"/>
      <c r="W153" s="130"/>
      <c r="X153" s="130"/>
      <c r="Y153" s="130"/>
      <c r="Z153" s="139">
        <v>39</v>
      </c>
      <c r="AA153" s="143">
        <f>($W$157*(1+$X$157)^38)+($W$158*(1+$X$158)^38)+($W$159*(1+$X$159)^38)+($W$160*(1+$X$160)^38)+($W$164*(1+$X$164)^38)+($W$163*(1+$X$163)^38)+($W$162*(1+$X$162)^38)+($W$161*(1+$X$161)^38)</f>
        <v>0</v>
      </c>
      <c r="AB153" s="141"/>
      <c r="AC153" s="141"/>
      <c r="AD153" s="130"/>
      <c r="AE153" s="130"/>
      <c r="AF153" s="135"/>
      <c r="AG153" s="130"/>
      <c r="AH153" s="130"/>
    </row>
    <row r="154" spans="1:34" s="42" customFormat="1" ht="28.05" customHeight="1" thickBot="1">
      <c r="A154" s="130"/>
      <c r="B154" s="130"/>
      <c r="C154" s="130"/>
      <c r="D154" s="414"/>
      <c r="E154" s="404"/>
      <c r="F154" s="290"/>
      <c r="G154" s="376"/>
      <c r="H154" s="363"/>
      <c r="I154" s="184">
        <f>I153*I151</f>
        <v>0</v>
      </c>
      <c r="J154" s="180"/>
      <c r="K154" s="180"/>
      <c r="L154" s="182"/>
      <c r="M154" s="174"/>
      <c r="N154" s="174"/>
      <c r="O154" s="355"/>
      <c r="P154" s="146"/>
      <c r="Q154" s="146"/>
      <c r="R154" s="145"/>
      <c r="S154" s="137"/>
      <c r="T154" s="137"/>
      <c r="U154" s="138"/>
      <c r="V154" s="130"/>
      <c r="W154" s="130"/>
      <c r="X154" s="130"/>
      <c r="Y154" s="130"/>
      <c r="Z154" s="139">
        <v>40</v>
      </c>
      <c r="AA154" s="143">
        <f>($W$157*(1+$X$157)^39)+($W$158*(1+$X$158)^39)+($W$159*(1+$X$159)^39)+($W$160*(1+$X$160)^39)+($W$164*(1+$X$164)^39)+($W$163*(1+$X$163)^39)+($W$162*(1+$X$162)^39)+($W$161*(1+$X$161)^39)</f>
        <v>0</v>
      </c>
      <c r="AB154" s="141"/>
      <c r="AC154" s="141"/>
      <c r="AD154" s="130"/>
      <c r="AE154" s="130"/>
      <c r="AF154" s="135"/>
      <c r="AG154" s="130"/>
      <c r="AH154" s="130"/>
    </row>
    <row r="155" spans="1:34" s="42" customFormat="1" ht="28.05" customHeight="1">
      <c r="A155" s="130"/>
      <c r="B155" s="130"/>
      <c r="C155" s="130"/>
      <c r="D155" s="414"/>
      <c r="E155" s="404"/>
      <c r="F155" s="374"/>
      <c r="G155" s="130"/>
      <c r="H155" s="130"/>
      <c r="I155" s="130"/>
      <c r="J155" s="130"/>
      <c r="K155" s="130"/>
      <c r="L155" s="182"/>
      <c r="M155" s="174"/>
      <c r="N155" s="174"/>
      <c r="O155" s="168"/>
      <c r="P155" s="146"/>
      <c r="Q155" s="146"/>
      <c r="R155" s="145"/>
      <c r="S155" s="137"/>
      <c r="T155" s="137"/>
      <c r="U155" s="152"/>
      <c r="V155" s="130"/>
      <c r="W155" s="130"/>
      <c r="X155" s="130"/>
      <c r="Y155" s="130"/>
      <c r="Z155" s="139">
        <v>41</v>
      </c>
      <c r="AA155" s="143">
        <f>($W$157*(1+$X$157)^40)+($W$158*(1+$X$158)^40)+($W$159*(1+$X$159)^40)+($W$160*(1+$X$160)^40)+($W$164*(1+$X$164)^40)+($W$163*(1+$X$163)^40)+($W$162*(1+$X$162)^40)+($W$161*(1+$X$161)^40)</f>
        <v>0</v>
      </c>
      <c r="AB155" s="141"/>
      <c r="AC155" s="141"/>
      <c r="AD155" s="130"/>
      <c r="AE155" s="130"/>
      <c r="AF155" s="135"/>
      <c r="AG155" s="130"/>
      <c r="AH155" s="130"/>
    </row>
    <row r="156" spans="1:34" s="42" customFormat="1" ht="28.05" customHeight="1" thickBot="1">
      <c r="A156" s="130"/>
      <c r="B156" s="130"/>
      <c r="C156" s="130"/>
      <c r="D156" s="414"/>
      <c r="E156" s="404"/>
      <c r="F156" s="377" t="s">
        <v>178</v>
      </c>
      <c r="G156" s="374"/>
      <c r="H156" s="378"/>
      <c r="I156" s="379"/>
      <c r="J156" s="374"/>
      <c r="K156" s="130"/>
      <c r="L156" s="182"/>
      <c r="M156" s="174"/>
      <c r="N156" s="174"/>
      <c r="O156" s="355"/>
      <c r="P156" s="146"/>
      <c r="Q156" s="146"/>
      <c r="R156" s="145"/>
      <c r="S156" s="137"/>
      <c r="T156" s="137"/>
      <c r="U156" s="152"/>
      <c r="V156" s="130"/>
      <c r="W156" s="130"/>
      <c r="X156" s="130"/>
      <c r="Y156" s="130"/>
      <c r="Z156" s="139">
        <v>42</v>
      </c>
      <c r="AA156" s="143">
        <f>($W$157*(1+$X$157)^41)+($W$158*(1+$X$158)^41)+($W$159*(1+$X$159)^41)+($W$160*(1+$X$160)^41)+($W$164*(1+$X$164)^41)+($W$163*(1+$X$163)^41)+($W$162*(1+$X$162)^41)+($W$161*(1+$X$161)^41)</f>
        <v>0</v>
      </c>
      <c r="AB156" s="141"/>
      <c r="AC156" s="141"/>
      <c r="AD156" s="130"/>
      <c r="AE156" s="130"/>
      <c r="AF156" s="135"/>
      <c r="AG156" s="130"/>
      <c r="AH156" s="130"/>
    </row>
    <row r="157" spans="1:34" s="42" customFormat="1" ht="28.05" customHeight="1" thickBot="1">
      <c r="A157" s="130"/>
      <c r="B157" s="130"/>
      <c r="C157" s="130"/>
      <c r="D157" s="414"/>
      <c r="E157" s="404"/>
      <c r="F157" s="380" t="s">
        <v>179</v>
      </c>
      <c r="G157" s="381" t="s">
        <v>180</v>
      </c>
      <c r="H157" s="380" t="s">
        <v>129</v>
      </c>
      <c r="I157" s="381" t="s">
        <v>97</v>
      </c>
      <c r="J157" s="382" t="s">
        <v>134</v>
      </c>
      <c r="K157" s="130"/>
      <c r="L157" s="182"/>
      <c r="M157" s="174"/>
      <c r="N157" s="174"/>
      <c r="O157" s="355"/>
      <c r="P157" s="146"/>
      <c r="Q157" s="146"/>
      <c r="R157" s="145"/>
      <c r="S157" s="137"/>
      <c r="T157" s="137"/>
      <c r="U157" s="138"/>
      <c r="V157" s="154" t="s">
        <v>122</v>
      </c>
      <c r="W157" s="155">
        <f>U115</f>
        <v>0</v>
      </c>
      <c r="X157" s="156">
        <v>0.02</v>
      </c>
      <c r="Y157" s="130"/>
      <c r="Z157" s="139">
        <v>43</v>
      </c>
      <c r="AA157" s="143">
        <f>($W$157*(1+$X$157)^42)+($W$158*(1+$X$158)^42)+($W$159*(1+$X$159)^42)+($W$160*(1+$X$160)^42)+($W$164*(1+$X$164)^42)+($W$163*(1+$X$163)^42)+($W$162*(1+$X$162)^42)+($W$161*(1+$X$161)^42)</f>
        <v>0</v>
      </c>
      <c r="AB157" s="141"/>
      <c r="AC157" s="141"/>
      <c r="AD157" s="130"/>
      <c r="AE157" s="130"/>
      <c r="AF157" s="135"/>
      <c r="AG157" s="130"/>
      <c r="AH157" s="130"/>
    </row>
    <row r="158" spans="1:34" s="42" customFormat="1" ht="30" customHeight="1" thickBot="1">
      <c r="A158" s="130"/>
      <c r="B158" s="130"/>
      <c r="C158" s="130"/>
      <c r="D158" s="414"/>
      <c r="E158" s="404"/>
      <c r="F158" s="383" t="s">
        <v>99</v>
      </c>
      <c r="G158" s="5">
        <v>0</v>
      </c>
      <c r="H158" s="6" t="s">
        <v>137</v>
      </c>
      <c r="I158" s="12">
        <v>0.06</v>
      </c>
      <c r="J158" s="385">
        <f>G158*I158</f>
        <v>0</v>
      </c>
      <c r="K158" s="369"/>
      <c r="L158" s="182"/>
      <c r="M158" s="174"/>
      <c r="N158" s="174"/>
      <c r="O158" s="355"/>
      <c r="P158" s="146"/>
      <c r="Q158" s="146"/>
      <c r="R158" s="145"/>
      <c r="S158" s="137"/>
      <c r="T158" s="137"/>
      <c r="U158" s="136"/>
      <c r="V158" s="157" t="s">
        <v>123</v>
      </c>
      <c r="W158" s="158">
        <f>R115</f>
        <v>0</v>
      </c>
      <c r="X158" s="159">
        <v>0.02</v>
      </c>
      <c r="Y158" s="130"/>
      <c r="Z158" s="139">
        <v>44</v>
      </c>
      <c r="AA158" s="143">
        <f>($W$157*(1+$X$157)^43)+($W$158*(1+$X$158)^43)+($W$159*(1+$X$159)^43)+($W$160*(1+$X$160)^43)+($W$164*(1+$X$164)^43)+($W$163*(1+$X$163)^43)+($W$162*(1+$X$162)^43)+($W$161*(1+$X$161)^43)</f>
        <v>0</v>
      </c>
      <c r="AB158" s="141"/>
      <c r="AC158" s="141"/>
      <c r="AD158" s="130"/>
      <c r="AE158" s="130"/>
      <c r="AF158" s="135"/>
      <c r="AG158" s="130"/>
      <c r="AH158" s="130"/>
    </row>
    <row r="159" spans="1:34" s="42" customFormat="1" ht="30" customHeight="1" thickBot="1">
      <c r="A159" s="130"/>
      <c r="B159" s="130"/>
      <c r="C159" s="130"/>
      <c r="D159" s="412"/>
      <c r="E159" s="404"/>
      <c r="F159" s="384" t="s">
        <v>98</v>
      </c>
      <c r="G159" s="5">
        <v>0</v>
      </c>
      <c r="H159" s="6" t="s">
        <v>137</v>
      </c>
      <c r="I159" s="12">
        <v>0</v>
      </c>
      <c r="J159" s="385">
        <f>G159*I159</f>
        <v>0</v>
      </c>
      <c r="K159" s="130"/>
      <c r="L159" s="182"/>
      <c r="M159" s="174"/>
      <c r="N159" s="174"/>
      <c r="O159" s="355"/>
      <c r="P159" s="146"/>
      <c r="Q159" s="146"/>
      <c r="R159" s="160"/>
      <c r="S159" s="144"/>
      <c r="T159" s="144"/>
      <c r="U159" s="144"/>
      <c r="V159" s="161" t="s">
        <v>124</v>
      </c>
      <c r="W159" s="162">
        <f>O115</f>
        <v>0</v>
      </c>
      <c r="X159" s="163">
        <v>0.02</v>
      </c>
      <c r="Y159" s="130"/>
      <c r="Z159" s="139">
        <v>45</v>
      </c>
      <c r="AA159" s="143">
        <f>($W$157*(1+$X$157)^44)+($W$158*(1+$X$158)^44)+($W$159*(1+$X$159)^44)+($W$160*(1+$X$160)^44)+($W$164*(1+$X$164)^44)+($W$163*(1+$X$163)^44)+($W$162*(1+$X$162)^44)+($W$161*(1+$X$161)^44)</f>
        <v>0</v>
      </c>
      <c r="AB159" s="141"/>
      <c r="AC159" s="141"/>
      <c r="AD159" s="130"/>
      <c r="AE159" s="130"/>
      <c r="AF159" s="135"/>
      <c r="AG159" s="130"/>
      <c r="AH159" s="130"/>
    </row>
    <row r="160" spans="1:34" s="42" customFormat="1" ht="30" customHeight="1" thickBot="1">
      <c r="A160" s="130"/>
      <c r="B160" s="130"/>
      <c r="C160" s="130"/>
      <c r="D160" s="412"/>
      <c r="E160" s="404"/>
      <c r="F160" s="384" t="s">
        <v>181</v>
      </c>
      <c r="G160" s="5">
        <v>0</v>
      </c>
      <c r="H160" s="6" t="s">
        <v>137</v>
      </c>
      <c r="I160" s="12">
        <v>0</v>
      </c>
      <c r="J160" s="385">
        <f>G160*I160</f>
        <v>0</v>
      </c>
      <c r="K160" s="370"/>
      <c r="L160" s="182"/>
      <c r="M160" s="174"/>
      <c r="N160" s="174"/>
      <c r="O160" s="355"/>
      <c r="P160" s="146"/>
      <c r="Q160" s="146"/>
      <c r="R160" s="164"/>
      <c r="S160" s="146"/>
      <c r="T160" s="146"/>
      <c r="U160" s="165"/>
      <c r="V160" s="151" t="s">
        <v>125</v>
      </c>
      <c r="W160" s="166">
        <f>L115</f>
        <v>0</v>
      </c>
      <c r="X160" s="167">
        <v>0.02</v>
      </c>
      <c r="Y160" s="130"/>
      <c r="Z160" s="139">
        <v>46</v>
      </c>
      <c r="AA160" s="143">
        <f>($W$157*(1+$X$157)^45)+($W$158*(1+$X$158)^45)+($W$159*(1+$X$159)^45)+($W$160*(1+$X$160)^45)+($W$164*(1+$X$164)^45)+($W$163*(1+$X$163)^45)+($W$162*(1+$X$162)^45)+($W$161*(1+$X$161)^45)</f>
        <v>0</v>
      </c>
      <c r="AB160" s="141"/>
      <c r="AC160" s="141"/>
      <c r="AD160" s="130"/>
      <c r="AE160" s="130"/>
      <c r="AF160" s="135"/>
      <c r="AG160" s="130"/>
      <c r="AH160" s="130"/>
    </row>
    <row r="161" spans="1:41" s="42" customFormat="1" ht="33.6" customHeight="1" thickBot="1">
      <c r="A161" s="130"/>
      <c r="B161" s="130"/>
      <c r="C161" s="130"/>
      <c r="D161" s="412"/>
      <c r="E161" s="404"/>
      <c r="F161" s="380" t="s">
        <v>184</v>
      </c>
      <c r="G161" s="1"/>
      <c r="H161" s="13"/>
      <c r="I161" s="14"/>
      <c r="J161" s="386"/>
      <c r="K161" s="370"/>
      <c r="L161" s="182"/>
      <c r="M161" s="174"/>
      <c r="N161" s="174"/>
      <c r="O161" s="355"/>
      <c r="P161" s="168"/>
      <c r="Q161" s="168"/>
      <c r="R161" s="169"/>
      <c r="S161" s="168"/>
      <c r="T161" s="168"/>
      <c r="U161" s="170"/>
      <c r="V161" s="171" t="s">
        <v>126</v>
      </c>
      <c r="W161" s="172">
        <f>O138</f>
        <v>0</v>
      </c>
      <c r="X161" s="173">
        <v>0.02</v>
      </c>
      <c r="Y161" s="130"/>
      <c r="Z161" s="139">
        <v>47</v>
      </c>
      <c r="AA161" s="143">
        <f>($W$157*(1+$X$157)^46)+($W$158*(1+$X$158)^46)+($W$159*(1+$X$159)^46)+($W$160*(1+$X$160)^46)+($W$164*(1+$X$164)^46)+($W$163*(1+$X$163)^46)+($W$162*(1+$X$162)^46)+($W$161*(1+$X$161)^46)</f>
        <v>0</v>
      </c>
      <c r="AB161" s="141"/>
      <c r="AC161" s="141"/>
      <c r="AD161" s="130"/>
      <c r="AE161" s="130"/>
      <c r="AF161" s="135"/>
      <c r="AG161" s="130"/>
      <c r="AH161" s="130"/>
    </row>
    <row r="162" spans="1:41" s="42" customFormat="1" ht="30" customHeight="1" thickBot="1">
      <c r="A162" s="130"/>
      <c r="B162" s="130"/>
      <c r="C162" s="130"/>
      <c r="D162" s="412"/>
      <c r="E162" s="404"/>
      <c r="F162" s="384" t="s">
        <v>183</v>
      </c>
      <c r="G162" s="5">
        <v>0</v>
      </c>
      <c r="H162" s="6" t="s">
        <v>137</v>
      </c>
      <c r="I162" s="12">
        <v>0</v>
      </c>
      <c r="J162" s="385">
        <f>-(G162*I162)</f>
        <v>0</v>
      </c>
      <c r="K162" s="370"/>
      <c r="L162" s="371"/>
      <c r="M162" s="174"/>
      <c r="N162" s="174"/>
      <c r="O162" s="372"/>
      <c r="P162" s="174"/>
      <c r="Q162" s="174"/>
      <c r="R162" s="175"/>
      <c r="S162" s="174"/>
      <c r="T162" s="174"/>
      <c r="U162" s="176"/>
      <c r="V162" s="177" t="s">
        <v>127</v>
      </c>
      <c r="W162" s="178">
        <f>J146</f>
        <v>0</v>
      </c>
      <c r="X162" s="179">
        <v>0.02</v>
      </c>
      <c r="Y162" s="130"/>
      <c r="Z162" s="139">
        <v>48</v>
      </c>
      <c r="AA162" s="143">
        <f>($W$157*(1+$X$157)^47)+($W$158*(1+$X$158)^47)+($W$159*(1+$X$159)^47)+($W$160*(1+$X$160)^47)+($W$164*(1+$X$164)^47)+($W$163*(1+$X$163)^47)+($W$162*(1+$X$162)^47)+($W$161*(1+$X$161)^47)</f>
        <v>0</v>
      </c>
      <c r="AB162" s="141"/>
      <c r="AC162" s="141"/>
      <c r="AD162" s="130"/>
      <c r="AE162" s="130"/>
      <c r="AF162" s="135"/>
      <c r="AG162" s="130"/>
      <c r="AH162" s="130"/>
    </row>
    <row r="163" spans="1:41" s="42" customFormat="1" ht="30" customHeight="1" thickBot="1">
      <c r="A163" s="130"/>
      <c r="B163" s="130"/>
      <c r="C163" s="130"/>
      <c r="D163" s="412"/>
      <c r="E163" s="404"/>
      <c r="F163" s="384" t="s">
        <v>182</v>
      </c>
      <c r="G163" s="5">
        <v>0</v>
      </c>
      <c r="H163" s="6" t="s">
        <v>137</v>
      </c>
      <c r="I163" s="12">
        <v>0</v>
      </c>
      <c r="J163" s="385">
        <f>-(G163*I163)</f>
        <v>0</v>
      </c>
      <c r="K163" s="130"/>
      <c r="L163" s="371"/>
      <c r="M163" s="180"/>
      <c r="N163" s="180"/>
      <c r="O163" s="371"/>
      <c r="P163" s="180"/>
      <c r="Q163" s="180"/>
      <c r="R163" s="181"/>
      <c r="S163" s="180"/>
      <c r="T163" s="180"/>
      <c r="U163" s="182"/>
      <c r="V163" s="183" t="s">
        <v>128</v>
      </c>
      <c r="W163" s="184">
        <f>I154</f>
        <v>0</v>
      </c>
      <c r="X163" s="185">
        <v>0.02</v>
      </c>
      <c r="Y163" s="130"/>
      <c r="Z163" s="139">
        <v>49</v>
      </c>
      <c r="AA163" s="143">
        <f>($W$157*(1+$X$157)^48)+($W$158*(1+$X$158)^48)+($W$159*(1+$X$159)^48)+($W$160*(1+$X$160)^48)+($W$164*(1+$X$164)^48)+($W$163*(1+$X$163)^48)+($W$162*(1+$X$162)^48)+($W$161*(1+$X$161)^48)</f>
        <v>0</v>
      </c>
      <c r="AB163" s="141"/>
      <c r="AC163" s="186" t="s">
        <v>150</v>
      </c>
      <c r="AD163" s="130"/>
      <c r="AE163" s="130"/>
      <c r="AF163" s="135"/>
      <c r="AG163" s="130"/>
      <c r="AH163" s="186" t="s">
        <v>150</v>
      </c>
    </row>
    <row r="164" spans="1:41" ht="28.05" customHeight="1" thickBot="1">
      <c r="A164" s="65"/>
      <c r="B164" s="65"/>
      <c r="C164" s="65"/>
      <c r="D164" s="412"/>
      <c r="E164" s="404"/>
      <c r="F164" s="374"/>
      <c r="G164" s="390"/>
      <c r="H164" s="389"/>
      <c r="I164" s="388"/>
      <c r="J164" s="387">
        <f>SUM(J158:J163)</f>
        <v>0</v>
      </c>
      <c r="K164" s="373"/>
      <c r="L164" s="374"/>
      <c r="M164" s="374"/>
      <c r="N164" s="374"/>
      <c r="O164" s="374"/>
      <c r="P164" s="374"/>
      <c r="Q164" s="438"/>
      <c r="R164" s="374"/>
      <c r="S164" s="374"/>
      <c r="T164" s="374"/>
      <c r="U164" s="439"/>
      <c r="V164" s="440" t="s">
        <v>166</v>
      </c>
      <c r="W164" s="441">
        <f>J164</f>
        <v>0</v>
      </c>
      <c r="X164" s="442">
        <v>2.5000000000000001E-2</v>
      </c>
      <c r="Y164" s="65"/>
      <c r="Z164" s="139">
        <v>50</v>
      </c>
      <c r="AA164" s="143">
        <f>($W$157*(1+$X$157)^49)+($W$158*(1+$X$158)^49)+($W$159*(1+$X$159)^49)+($W$160*(1+$X$160)^49)+($W$164*(1+$X$164)^49)+($W$163*(1+$X$163)^49)+($W$162*(1+$X$162)^49)+($W$161*(1+$X$161)^49)</f>
        <v>0</v>
      </c>
      <c r="AB164" s="443"/>
      <c r="AC164" s="7">
        <v>0</v>
      </c>
      <c r="AD164" s="130"/>
      <c r="AE164" s="130"/>
      <c r="AF164" s="130"/>
      <c r="AG164" s="130"/>
      <c r="AH164" s="437">
        <f>AC164</f>
        <v>0</v>
      </c>
    </row>
    <row r="165" spans="1:41" s="42" customFormat="1" ht="25.2" customHeight="1" thickBot="1">
      <c r="A165" s="130"/>
      <c r="B165" s="130"/>
      <c r="C165" s="130"/>
      <c r="D165" s="412"/>
      <c r="E165" s="404"/>
      <c r="F165" s="391"/>
      <c r="G165" s="361"/>
      <c r="H165" s="361"/>
      <c r="I165" s="361"/>
      <c r="J165" s="65"/>
      <c r="K165" s="65"/>
      <c r="L165" s="375"/>
      <c r="M165" s="65"/>
      <c r="N165" s="65"/>
      <c r="O165" s="375"/>
      <c r="P165" s="65"/>
      <c r="Q165" s="65"/>
      <c r="R165" s="416"/>
      <c r="S165" s="65"/>
      <c r="T165" s="65"/>
      <c r="U165" s="417"/>
      <c r="V165" s="418" t="s">
        <v>138</v>
      </c>
      <c r="W165" s="419">
        <f>SUM(W157:W164)</f>
        <v>0</v>
      </c>
      <c r="X165" s="420" t="s">
        <v>149</v>
      </c>
      <c r="Y165" s="130"/>
      <c r="Z165" s="421"/>
      <c r="AA165" s="419" cm="1">
        <f t="array" ref="AA165">SUMPRODUCT(AA116:AA164/(1+(AA167))^(ROW(AA116:AA164)-ROW(AA116)))</f>
        <v>0</v>
      </c>
      <c r="AB165" s="422"/>
      <c r="AC165" s="423" t="e">
        <f>AA165/AC164</f>
        <v>#DIV/0!</v>
      </c>
      <c r="AD165" s="130"/>
      <c r="AE165" s="130"/>
      <c r="AF165" s="424">
        <f>D115</f>
        <v>0</v>
      </c>
      <c r="AG165" s="65"/>
      <c r="AH165" s="425" t="e">
        <f>AF165/AH164</f>
        <v>#DIV/0!</v>
      </c>
    </row>
    <row r="166" spans="1:41" s="42" customFormat="1" ht="67.2" customHeight="1" thickBot="1">
      <c r="A166" s="130"/>
      <c r="B166" s="130"/>
      <c r="C166" s="130"/>
      <c r="D166" s="412"/>
      <c r="E166" s="404"/>
      <c r="F166" s="130"/>
      <c r="G166" s="130"/>
      <c r="H166" s="130"/>
      <c r="I166" s="130"/>
      <c r="J166" s="130"/>
      <c r="K166" s="130"/>
      <c r="L166" s="130"/>
      <c r="M166" s="130"/>
      <c r="N166" s="130"/>
      <c r="O166" s="130"/>
      <c r="P166" s="130"/>
      <c r="Q166" s="130"/>
      <c r="R166" s="130"/>
      <c r="S166" s="130"/>
      <c r="T166" s="130"/>
      <c r="U166" s="417"/>
      <c r="V166" s="417"/>
      <c r="W166" s="426"/>
      <c r="X166" s="426"/>
      <c r="Y166" s="426"/>
      <c r="Z166" s="426"/>
      <c r="AA166" s="427" t="s">
        <v>120</v>
      </c>
      <c r="AB166" s="428"/>
      <c r="AC166" s="428" t="s">
        <v>151</v>
      </c>
      <c r="AD166" s="130"/>
      <c r="AE166" s="130"/>
      <c r="AF166" s="429" t="s">
        <v>135</v>
      </c>
      <c r="AG166" s="430"/>
      <c r="AH166" s="430" t="s">
        <v>152</v>
      </c>
    </row>
    <row r="167" spans="1:41" ht="76.2" customHeight="1" thickBot="1">
      <c r="A167" s="65"/>
      <c r="B167" s="65"/>
      <c r="C167" s="65"/>
      <c r="D167" s="224"/>
      <c r="E167" s="65"/>
      <c r="F167" s="65"/>
      <c r="G167" s="65"/>
      <c r="H167" s="65"/>
      <c r="I167" s="65"/>
      <c r="J167" s="65"/>
      <c r="K167" s="65"/>
      <c r="L167" s="65"/>
      <c r="M167" s="65"/>
      <c r="N167" s="65"/>
      <c r="O167" s="65"/>
      <c r="P167" s="65"/>
      <c r="Q167" s="65"/>
      <c r="R167" s="65"/>
      <c r="S167" s="65"/>
      <c r="T167" s="65"/>
      <c r="U167" s="431"/>
      <c r="V167" s="421"/>
      <c r="W167" s="421"/>
      <c r="X167" s="421"/>
      <c r="Y167" s="421"/>
      <c r="Z167" s="432" t="s">
        <v>117</v>
      </c>
      <c r="AA167" s="433">
        <v>3.5000000000000003E-2</v>
      </c>
      <c r="AB167" s="403"/>
      <c r="AC167" s="403"/>
      <c r="AD167" s="65"/>
      <c r="AE167" s="65"/>
      <c r="AF167" s="224"/>
      <c r="AG167" s="65"/>
      <c r="AH167" s="65"/>
    </row>
    <row r="168" spans="1:41" ht="27" customHeight="1">
      <c r="A168" s="65"/>
      <c r="B168" s="65"/>
      <c r="C168" s="65"/>
      <c r="D168" s="415"/>
      <c r="E168" s="405"/>
      <c r="F168" s="65"/>
      <c r="G168" s="65"/>
      <c r="H168" s="65"/>
      <c r="I168" s="65"/>
      <c r="J168" s="65"/>
      <c r="K168" s="65"/>
      <c r="L168" s="65"/>
      <c r="M168" s="65"/>
      <c r="N168" s="65"/>
      <c r="O168" s="65"/>
      <c r="P168" s="65"/>
      <c r="Q168" s="65"/>
      <c r="R168" s="65"/>
      <c r="S168" s="65"/>
      <c r="T168" s="65"/>
      <c r="U168" s="65"/>
      <c r="V168" s="65"/>
      <c r="W168" s="65"/>
      <c r="X168" s="65"/>
      <c r="Y168" s="65"/>
      <c r="Z168" s="65"/>
      <c r="AA168" s="65"/>
      <c r="AB168" s="65"/>
      <c r="AC168" s="65"/>
      <c r="AD168" s="65"/>
      <c r="AE168" s="65"/>
      <c r="AF168" s="224"/>
      <c r="AG168" s="434"/>
      <c r="AH168" s="434"/>
      <c r="AI168" s="46"/>
      <c r="AJ168" s="46"/>
      <c r="AK168" s="46"/>
      <c r="AL168" s="46"/>
      <c r="AM168" s="46"/>
      <c r="AN168" s="46"/>
      <c r="AO168" s="46"/>
    </row>
    <row r="169" spans="1:41" hidden="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c r="AA169" s="65"/>
      <c r="AB169" s="65"/>
      <c r="AC169" s="65"/>
      <c r="AD169" s="65"/>
      <c r="AE169" s="65"/>
      <c r="AF169" s="224"/>
      <c r="AG169" s="65"/>
      <c r="AH169" s="65"/>
    </row>
    <row r="170" spans="1:41" hidden="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c r="AA170" s="65"/>
      <c r="AB170" s="65"/>
      <c r="AC170" s="65"/>
      <c r="AD170" s="65"/>
      <c r="AE170" s="65"/>
      <c r="AF170" s="224"/>
      <c r="AG170" s="65"/>
      <c r="AH170" s="65"/>
    </row>
    <row r="171" spans="1:41" ht="16.5" hidden="1"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c r="AA171" s="65"/>
      <c r="AB171" s="65"/>
      <c r="AC171" s="65"/>
      <c r="AD171" s="65"/>
      <c r="AE171" s="65"/>
      <c r="AF171" s="224"/>
      <c r="AG171" s="65"/>
      <c r="AH171" s="65"/>
    </row>
    <row r="172" spans="1:41" hidden="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c r="AA172" s="65"/>
      <c r="AB172" s="65"/>
      <c r="AC172" s="65"/>
      <c r="AD172" s="65"/>
      <c r="AE172" s="65"/>
      <c r="AF172" s="224"/>
      <c r="AG172" s="65"/>
      <c r="AH172" s="65"/>
    </row>
    <row r="173" spans="1:41" ht="21">
      <c r="A173" s="65"/>
      <c r="B173" s="65"/>
      <c r="C173" s="65"/>
      <c r="D173" s="224"/>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435"/>
      <c r="AA173" s="436"/>
      <c r="AB173" s="436"/>
      <c r="AC173" s="436"/>
      <c r="AD173" s="224"/>
      <c r="AE173" s="224"/>
      <c r="AF173" s="224"/>
      <c r="AG173" s="65"/>
      <c r="AH173" s="65"/>
    </row>
    <row r="174" spans="1:41" ht="14.4">
      <c r="A174" s="65"/>
      <c r="B174" s="65"/>
      <c r="C174" s="65"/>
      <c r="D174" s="224"/>
      <c r="E174" s="224"/>
      <c r="F174" s="224"/>
      <c r="G174" s="224"/>
      <c r="H174" s="224"/>
      <c r="I174" s="224"/>
      <c r="J174" s="224"/>
      <c r="K174" s="224"/>
      <c r="L174" s="224"/>
      <c r="M174" s="224"/>
      <c r="N174" s="224"/>
      <c r="O174" s="224"/>
      <c r="P174" s="224"/>
      <c r="Q174" s="224"/>
      <c r="R174" s="224"/>
      <c r="S174" s="224"/>
      <c r="T174" s="224"/>
      <c r="U174" s="224"/>
      <c r="V174" s="224"/>
      <c r="W174" s="224"/>
      <c r="X174" s="224"/>
      <c r="Y174" s="224"/>
      <c r="Z174" s="436"/>
      <c r="AA174" s="436"/>
      <c r="AB174" s="436"/>
      <c r="AC174" s="436"/>
      <c r="AD174" s="224"/>
      <c r="AE174" s="224"/>
      <c r="AF174" s="224"/>
      <c r="AG174" s="65"/>
      <c r="AH174" s="65"/>
    </row>
    <row r="175" spans="1:41">
      <c r="A175" s="65"/>
      <c r="B175" s="65"/>
      <c r="C175" s="65"/>
      <c r="D175" s="224"/>
      <c r="E175" s="224"/>
      <c r="F175" s="224"/>
      <c r="G175" s="224"/>
      <c r="H175" s="224"/>
      <c r="I175" s="224"/>
      <c r="J175" s="224"/>
      <c r="K175" s="224"/>
      <c r="L175" s="224"/>
      <c r="M175" s="224"/>
      <c r="N175" s="224"/>
      <c r="O175" s="224"/>
      <c r="P175" s="224"/>
      <c r="Q175" s="224"/>
      <c r="R175" s="224"/>
      <c r="S175" s="224"/>
      <c r="T175" s="224"/>
      <c r="U175" s="224"/>
      <c r="V175" s="224"/>
      <c r="W175" s="224"/>
      <c r="X175" s="224"/>
      <c r="Y175" s="224"/>
      <c r="Z175" s="224"/>
      <c r="AA175" s="224"/>
      <c r="AB175" s="224"/>
      <c r="AC175" s="224"/>
      <c r="AD175" s="224"/>
      <c r="AE175" s="224"/>
      <c r="AF175" s="224"/>
      <c r="AG175" s="65"/>
      <c r="AH175" s="65"/>
    </row>
    <row r="176" spans="1:41">
      <c r="A176" s="65"/>
      <c r="B176" s="65"/>
      <c r="C176" s="65"/>
      <c r="D176" s="224"/>
      <c r="E176" s="224"/>
      <c r="F176" s="224"/>
      <c r="G176" s="224"/>
      <c r="H176" s="224"/>
      <c r="I176" s="224"/>
      <c r="J176" s="224"/>
      <c r="K176" s="224"/>
      <c r="L176" s="224"/>
      <c r="M176" s="224"/>
      <c r="N176" s="224"/>
      <c r="O176" s="224"/>
      <c r="P176" s="224"/>
      <c r="Q176" s="224"/>
      <c r="R176" s="224"/>
      <c r="S176" s="224"/>
      <c r="T176" s="224"/>
      <c r="U176" s="224"/>
      <c r="V176" s="224"/>
      <c r="W176" s="224"/>
      <c r="X176" s="224"/>
      <c r="Y176" s="224"/>
      <c r="Z176" s="224"/>
      <c r="AA176" s="224"/>
      <c r="AB176" s="224"/>
      <c r="AC176" s="224"/>
      <c r="AD176" s="224"/>
      <c r="AE176" s="224"/>
      <c r="AF176" s="224"/>
      <c r="AG176" s="65"/>
      <c r="AH176" s="65"/>
    </row>
    <row r="178" spans="4:5" ht="37.200000000000003" customHeight="1">
      <c r="D178" s="47"/>
      <c r="E178" s="47"/>
    </row>
    <row r="182" spans="4:5" ht="13.8" hidden="1" customHeight="1"/>
    <row r="183" spans="4:5" ht="13.8" hidden="1" customHeight="1" thickBot="1"/>
    <row r="184" spans="4:5" ht="13.8" hidden="1" customHeight="1"/>
    <row r="185" spans="4:5" ht="13.8" hidden="1" customHeight="1"/>
    <row r="192" spans="4:5" ht="25.5" customHeight="1"/>
    <row r="195" spans="5:21" ht="35.25" customHeight="1"/>
    <row r="205" spans="5:21">
      <c r="E205" s="48"/>
      <c r="F205" s="49"/>
      <c r="G205" s="49"/>
      <c r="H205" s="50"/>
      <c r="I205" s="49"/>
      <c r="J205" s="51"/>
      <c r="K205" s="51"/>
      <c r="L205" s="51"/>
      <c r="M205" s="51"/>
      <c r="N205" s="51"/>
      <c r="O205" s="51"/>
      <c r="P205" s="52"/>
      <c r="Q205" s="53"/>
      <c r="R205" s="53"/>
      <c r="S205" s="54"/>
      <c r="T205" s="54"/>
      <c r="U205" s="54"/>
    </row>
    <row r="210" spans="4:6">
      <c r="E210" s="55"/>
      <c r="F210" s="56"/>
    </row>
    <row r="211" spans="4:6">
      <c r="E211" s="45"/>
    </row>
    <row r="212" spans="4:6">
      <c r="E212" s="45"/>
    </row>
    <row r="216" spans="4:6">
      <c r="E216" s="57"/>
    </row>
    <row r="217" spans="4:6">
      <c r="D217" s="44"/>
      <c r="E217" s="58"/>
    </row>
    <row r="218" spans="4:6">
      <c r="D218" s="58"/>
      <c r="E218" s="57"/>
    </row>
    <row r="219" spans="4:6">
      <c r="D219" s="58"/>
      <c r="E219" s="58"/>
    </row>
    <row r="220" spans="4:6">
      <c r="D220" s="58"/>
      <c r="E220" s="57"/>
    </row>
    <row r="221" spans="4:6">
      <c r="D221" s="58"/>
      <c r="E221" s="57"/>
    </row>
    <row r="222" spans="4:6">
      <c r="D222" s="58"/>
      <c r="E222" s="57"/>
    </row>
    <row r="223" spans="4:6">
      <c r="D223" s="58"/>
      <c r="E223" s="57"/>
    </row>
    <row r="224" spans="4:6">
      <c r="D224" s="58"/>
      <c r="E224" s="57"/>
    </row>
    <row r="225" spans="4:5">
      <c r="D225" s="58"/>
      <c r="E225" s="57"/>
    </row>
    <row r="226" spans="4:5">
      <c r="D226" s="58"/>
      <c r="E226" s="57"/>
    </row>
    <row r="231" spans="4:5" ht="25.8">
      <c r="D231" s="59"/>
    </row>
    <row r="233" spans="4:5">
      <c r="D233" s="60"/>
      <c r="E233" s="44"/>
    </row>
    <row r="234" spans="4:5">
      <c r="D234" s="60"/>
      <c r="E234" s="44"/>
    </row>
    <row r="235" spans="4:5">
      <c r="D235" s="44"/>
      <c r="E235" s="57"/>
    </row>
    <row r="236" spans="4:5">
      <c r="D236" s="44"/>
      <c r="E236" s="58"/>
    </row>
    <row r="237" spans="4:5">
      <c r="D237" s="58"/>
      <c r="E237" s="57"/>
    </row>
    <row r="238" spans="4:5">
      <c r="D238" s="58"/>
      <c r="E238" s="58"/>
    </row>
    <row r="239" spans="4:5">
      <c r="D239" s="58"/>
      <c r="E239" s="57"/>
    </row>
    <row r="240" spans="4:5">
      <c r="D240" s="58"/>
      <c r="E240" s="57"/>
    </row>
    <row r="241" spans="4:5">
      <c r="D241" s="58"/>
      <c r="E241" s="57"/>
    </row>
    <row r="242" spans="4:5">
      <c r="D242" s="58"/>
      <c r="E242" s="58"/>
    </row>
    <row r="243" spans="4:5">
      <c r="D243" s="58"/>
      <c r="E243" s="57"/>
    </row>
    <row r="244" spans="4:5">
      <c r="D244" s="58"/>
      <c r="E244" s="57"/>
    </row>
    <row r="245" spans="4:5">
      <c r="D245" s="58"/>
      <c r="E245" s="57"/>
    </row>
  </sheetData>
  <sheetProtection algorithmName="SHA-512" hashValue="g820K9haFSr8oUI3LsX0hddmX0uh13xU+6LQvBl/H/9OrQhvRQf4y1vtE90+33vXl1ndVJZouw3RZEXi8MZb0g==" saltValue="cz8rbiIVymMLExrZHQZyxA==" spinCount="100000" sheet="1"/>
  <mergeCells count="18">
    <mergeCell ref="D233:D234"/>
    <mergeCell ref="M3:S3"/>
    <mergeCell ref="S5:U5"/>
    <mergeCell ref="J205:L205"/>
    <mergeCell ref="M205:O205"/>
    <mergeCell ref="P205:R205"/>
    <mergeCell ref="S205:U205"/>
    <mergeCell ref="B2:D4"/>
    <mergeCell ref="B1:D1"/>
    <mergeCell ref="F2:S2"/>
    <mergeCell ref="M5:O5"/>
    <mergeCell ref="M4:O4"/>
    <mergeCell ref="F4:G4"/>
    <mergeCell ref="F3:J3"/>
    <mergeCell ref="P4:U4"/>
    <mergeCell ref="P5:R5"/>
    <mergeCell ref="J4:L4"/>
    <mergeCell ref="J5:L5"/>
  </mergeCells>
  <phoneticPr fontId="15" type="noConversion"/>
  <pageMargins left="0.7" right="0.7" top="0.75" bottom="0.75" header="0.3" footer="0.3"/>
  <pageSetup paperSize="9" scale="22"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LCC-Arbeitsvorlage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Heckmann</dc:creator>
  <cp:lastModifiedBy>Oliver Heckmann</cp:lastModifiedBy>
  <cp:lastPrinted>2025-07-12T08:31:47Z</cp:lastPrinted>
  <dcterms:created xsi:type="dcterms:W3CDTF">2025-06-24T07:13:14Z</dcterms:created>
  <dcterms:modified xsi:type="dcterms:W3CDTF">2025-08-05T11:50:03Z</dcterms:modified>
</cp:coreProperties>
</file>